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lvc4-my.sharepoint.com/personal/urban_lvc_edu/Documents/Desktop/"/>
    </mc:Choice>
  </mc:AlternateContent>
  <xr:revisionPtr revIDLastSave="48" documentId="8_{4FF046D1-FA66-43C8-B6E6-258B5B67CD13}" xr6:coauthVersionLast="47" xr6:coauthVersionMax="47" xr10:uidLastSave="{4D0FA072-C404-48FE-BCFD-539FDAC2D572}"/>
  <bookViews>
    <workbookView xWindow="-108" yWindow="-108" windowWidth="23256" windowHeight="13896" firstSheet="6" activeTab="10" xr2:uid="{00000000-000D-0000-FFFF-FFFF00000000}"/>
  </bookViews>
  <sheets>
    <sheet name="All" sheetId="1" r:id="rId1"/>
    <sheet name="2019" sheetId="2" r:id="rId2"/>
    <sheet name="2020" sheetId="3" r:id="rId3"/>
    <sheet name="2021" sheetId="4" r:id="rId4"/>
    <sheet name="2022" sheetId="5" r:id="rId5"/>
    <sheet name="2023" sheetId="6" r:id="rId6"/>
    <sheet name="2024 (so far)" sheetId="7" r:id="rId7"/>
    <sheet name="SC" sheetId="8" r:id="rId8"/>
    <sheet name="BK" sheetId="10" r:id="rId9"/>
    <sheet name="K1" sheetId="11" r:id="rId10"/>
    <sheet name="BR" sheetId="12" r:id="rId11"/>
    <sheet name="Q1" sheetId="13" r:id="rId12"/>
    <sheet name="Q2" sheetId="14" r:id="rId13"/>
    <sheet name="Summary Sheet" sheetId="15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2" l="1"/>
  <c r="J2" i="12"/>
  <c r="K2" i="12"/>
  <c r="I3" i="12"/>
  <c r="J3" i="12" s="1"/>
  <c r="I6" i="12"/>
  <c r="I7" i="12"/>
  <c r="J7" i="12"/>
  <c r="K7" i="12" s="1"/>
  <c r="I8" i="12"/>
  <c r="J8" i="12"/>
  <c r="K8" i="12"/>
  <c r="I13" i="12"/>
  <c r="J13" i="12" s="1"/>
  <c r="K24" i="12"/>
  <c r="F39" i="14"/>
  <c r="E39" i="14"/>
  <c r="D39" i="14"/>
  <c r="F33" i="14"/>
  <c r="E33" i="14"/>
  <c r="D33" i="14"/>
  <c r="R27" i="14"/>
  <c r="R28" i="14" s="1"/>
  <c r="W26" i="14"/>
  <c r="V26" i="14"/>
  <c r="T26" i="14"/>
  <c r="W25" i="14"/>
  <c r="V25" i="14"/>
  <c r="U25" i="14"/>
  <c r="U26" i="14" s="1"/>
  <c r="T25" i="14"/>
  <c r="H25" i="14"/>
  <c r="P2" i="14" s="1"/>
  <c r="Q2" i="14" s="1"/>
  <c r="R2" i="14" s="1"/>
  <c r="G25" i="14"/>
  <c r="F25" i="14"/>
  <c r="E25" i="14"/>
  <c r="D25" i="14"/>
  <c r="R23" i="14"/>
  <c r="R21" i="14"/>
  <c r="R20" i="14"/>
  <c r="R19" i="14"/>
  <c r="R18" i="14"/>
  <c r="P17" i="14"/>
  <c r="Q17" i="14" s="1"/>
  <c r="R17" i="14" s="1"/>
  <c r="R16" i="14"/>
  <c r="R15" i="14"/>
  <c r="R14" i="14"/>
  <c r="P13" i="14"/>
  <c r="Q13" i="14" s="1"/>
  <c r="R13" i="14" s="1"/>
  <c r="Q11" i="14"/>
  <c r="R11" i="14" s="1"/>
  <c r="P11" i="14"/>
  <c r="R10" i="14"/>
  <c r="Q9" i="14"/>
  <c r="R9" i="14" s="1"/>
  <c r="P9" i="14"/>
  <c r="R8" i="14"/>
  <c r="R7" i="14"/>
  <c r="Q7" i="14"/>
  <c r="P7" i="14"/>
  <c r="P6" i="14"/>
  <c r="Q6" i="14" s="1"/>
  <c r="R6" i="14" s="1"/>
  <c r="P5" i="14"/>
  <c r="Q5" i="14" s="1"/>
  <c r="R5" i="14" s="1"/>
  <c r="E41" i="13"/>
  <c r="D41" i="13"/>
  <c r="C41" i="13"/>
  <c r="E30" i="13"/>
  <c r="D30" i="13"/>
  <c r="C30" i="13"/>
  <c r="K24" i="13"/>
  <c r="O23" i="13"/>
  <c r="N23" i="13"/>
  <c r="P22" i="13"/>
  <c r="P23" i="13" s="1"/>
  <c r="O22" i="13"/>
  <c r="N22" i="13"/>
  <c r="M22" i="13"/>
  <c r="M23" i="13" s="1"/>
  <c r="H22" i="13"/>
  <c r="I7" i="13" s="1"/>
  <c r="G22" i="13"/>
  <c r="F22" i="13"/>
  <c r="E22" i="13"/>
  <c r="D22" i="13"/>
  <c r="J17" i="13"/>
  <c r="I17" i="13"/>
  <c r="J14" i="13"/>
  <c r="I14" i="13"/>
  <c r="K14" i="13" s="1"/>
  <c r="I13" i="13"/>
  <c r="K12" i="13"/>
  <c r="I8" i="13"/>
  <c r="J8" i="13" s="1"/>
  <c r="K8" i="13" s="1"/>
  <c r="K5" i="13"/>
  <c r="J5" i="13"/>
  <c r="I5" i="13"/>
  <c r="I3" i="13"/>
  <c r="J3" i="13" s="1"/>
  <c r="K3" i="13" s="1"/>
  <c r="P23" i="12"/>
  <c r="P24" i="12" s="1"/>
  <c r="O23" i="12"/>
  <c r="O24" i="12" s="1"/>
  <c r="N23" i="12"/>
  <c r="N24" i="12" s="1"/>
  <c r="M23" i="12"/>
  <c r="M24" i="12" s="1"/>
  <c r="H22" i="12"/>
  <c r="G22" i="12"/>
  <c r="F22" i="12"/>
  <c r="E22" i="12"/>
  <c r="D22" i="12"/>
  <c r="H24" i="11"/>
  <c r="G24" i="11"/>
  <c r="F24" i="11"/>
  <c r="E24" i="11"/>
  <c r="N23" i="11"/>
  <c r="M23" i="11"/>
  <c r="M24" i="11" s="1"/>
  <c r="L23" i="11"/>
  <c r="L24" i="11" s="1"/>
  <c r="K32" i="10"/>
  <c r="K33" i="10" s="1"/>
  <c r="O31" i="10"/>
  <c r="Q30" i="10"/>
  <c r="Q31" i="10" s="1"/>
  <c r="P30" i="10"/>
  <c r="P31" i="10" s="1"/>
  <c r="O30" i="10"/>
  <c r="N30" i="10"/>
  <c r="H30" i="10"/>
  <c r="I14" i="10" s="1"/>
  <c r="J14" i="10" s="1"/>
  <c r="G30" i="10"/>
  <c r="F30" i="10"/>
  <c r="E30" i="10"/>
  <c r="D30" i="10"/>
  <c r="N31" i="10" s="1"/>
  <c r="K18" i="10"/>
  <c r="I18" i="10"/>
  <c r="J18" i="10" s="1"/>
  <c r="K14" i="10"/>
  <c r="I13" i="10"/>
  <c r="I12" i="10"/>
  <c r="K10" i="10"/>
  <c r="I10" i="10"/>
  <c r="J10" i="10" s="1"/>
  <c r="I8" i="10"/>
  <c r="I5" i="10"/>
  <c r="K2" i="10"/>
  <c r="I2" i="10"/>
  <c r="J2" i="10" s="1"/>
  <c r="G48" i="8"/>
  <c r="F48" i="8"/>
  <c r="E48" i="8"/>
  <c r="D48" i="8"/>
  <c r="F40" i="8"/>
  <c r="E40" i="8"/>
  <c r="D40" i="8"/>
  <c r="K36" i="8"/>
  <c r="K37" i="8" s="1"/>
  <c r="O33" i="8"/>
  <c r="N33" i="8"/>
  <c r="P32" i="8"/>
  <c r="P33" i="8" s="1"/>
  <c r="O32" i="8"/>
  <c r="N32" i="8"/>
  <c r="M32" i="8"/>
  <c r="H32" i="8"/>
  <c r="I19" i="8" s="1"/>
  <c r="G32" i="8"/>
  <c r="F32" i="8"/>
  <c r="E32" i="8"/>
  <c r="D32" i="8"/>
  <c r="M33" i="8" s="1"/>
  <c r="J22" i="8"/>
  <c r="K22" i="8" s="1"/>
  <c r="I22" i="8"/>
  <c r="K20" i="8"/>
  <c r="J20" i="8"/>
  <c r="I20" i="8"/>
  <c r="I18" i="8"/>
  <c r="K15" i="8"/>
  <c r="J15" i="8"/>
  <c r="I15" i="8"/>
  <c r="K13" i="8"/>
  <c r="J13" i="8"/>
  <c r="I13" i="8"/>
  <c r="I9" i="8"/>
  <c r="J8" i="8"/>
  <c r="K8" i="8" s="1"/>
  <c r="I8" i="8"/>
  <c r="J5" i="8"/>
  <c r="K5" i="8" s="1"/>
  <c r="I5" i="8"/>
  <c r="B4" i="7"/>
  <c r="M30" i="6"/>
  <c r="L30" i="6"/>
  <c r="K30" i="6"/>
  <c r="J30" i="6"/>
  <c r="J23" i="6"/>
  <c r="G21" i="6"/>
  <c r="H20" i="6"/>
  <c r="H19" i="6"/>
  <c r="J18" i="6"/>
  <c r="H18" i="6"/>
  <c r="I18" i="6" s="1"/>
  <c r="J17" i="6"/>
  <c r="I17" i="6"/>
  <c r="H17" i="6"/>
  <c r="H16" i="6"/>
  <c r="H15" i="6"/>
  <c r="I15" i="6" s="1"/>
  <c r="J15" i="6" s="1"/>
  <c r="H14" i="6"/>
  <c r="I14" i="6" s="1"/>
  <c r="J13" i="6"/>
  <c r="I13" i="6"/>
  <c r="H13" i="6"/>
  <c r="H12" i="6"/>
  <c r="H11" i="6"/>
  <c r="J10" i="6"/>
  <c r="H10" i="6"/>
  <c r="I10" i="6" s="1"/>
  <c r="J9" i="6"/>
  <c r="I9" i="6"/>
  <c r="H9" i="6"/>
  <c r="H8" i="6"/>
  <c r="J7" i="6"/>
  <c r="I7" i="6"/>
  <c r="H7" i="6"/>
  <c r="J6" i="6"/>
  <c r="H6" i="6"/>
  <c r="I6" i="6" s="1"/>
  <c r="J5" i="6"/>
  <c r="I5" i="6"/>
  <c r="H5" i="6"/>
  <c r="H4" i="6"/>
  <c r="H3" i="6"/>
  <c r="J23" i="5"/>
  <c r="G21" i="5"/>
  <c r="H18" i="5" s="1"/>
  <c r="J18" i="5" s="1"/>
  <c r="H19" i="5"/>
  <c r="I19" i="5" s="1"/>
  <c r="I18" i="5"/>
  <c r="I17" i="5"/>
  <c r="J17" i="5" s="1"/>
  <c r="H17" i="5"/>
  <c r="I15" i="5"/>
  <c r="H15" i="5"/>
  <c r="I13" i="5"/>
  <c r="J13" i="5" s="1"/>
  <c r="H13" i="5"/>
  <c r="H11" i="5"/>
  <c r="I9" i="5"/>
  <c r="J9" i="5" s="1"/>
  <c r="H9" i="5"/>
  <c r="H7" i="5"/>
  <c r="J5" i="5"/>
  <c r="I5" i="5"/>
  <c r="H5" i="5"/>
  <c r="H3" i="5"/>
  <c r="I3" i="5" s="1"/>
  <c r="J30" i="4"/>
  <c r="G28" i="4"/>
  <c r="H20" i="4" s="1"/>
  <c r="H21" i="4"/>
  <c r="I21" i="4" s="1"/>
  <c r="H17" i="4"/>
  <c r="I17" i="4" s="1"/>
  <c r="H13" i="4"/>
  <c r="H6" i="4"/>
  <c r="J25" i="3"/>
  <c r="G23" i="3"/>
  <c r="I19" i="3"/>
  <c r="H19" i="3"/>
  <c r="J19" i="3" s="1"/>
  <c r="H15" i="3"/>
  <c r="H11" i="3"/>
  <c r="I11" i="3" s="1"/>
  <c r="J11" i="3" s="1"/>
  <c r="I9" i="3"/>
  <c r="H9" i="3"/>
  <c r="J9" i="3" s="1"/>
  <c r="H7" i="3"/>
  <c r="H5" i="3"/>
  <c r="J3" i="3"/>
  <c r="I3" i="3"/>
  <c r="H3" i="3"/>
  <c r="L30" i="2"/>
  <c r="K30" i="2"/>
  <c r="J30" i="2"/>
  <c r="I30" i="2"/>
  <c r="J25" i="2"/>
  <c r="J26" i="2" s="1"/>
  <c r="G23" i="2"/>
  <c r="H22" i="2"/>
  <c r="H21" i="2"/>
  <c r="I21" i="2" s="1"/>
  <c r="J21" i="2" s="1"/>
  <c r="H20" i="2"/>
  <c r="J19" i="2"/>
  <c r="I19" i="2"/>
  <c r="H19" i="2"/>
  <c r="H18" i="2"/>
  <c r="I17" i="2"/>
  <c r="J17" i="2" s="1"/>
  <c r="H17" i="2"/>
  <c r="H16" i="2"/>
  <c r="I15" i="2"/>
  <c r="J15" i="2" s="1"/>
  <c r="H15" i="2"/>
  <c r="H14" i="2"/>
  <c r="H13" i="2"/>
  <c r="I12" i="2"/>
  <c r="H12" i="2"/>
  <c r="I11" i="2"/>
  <c r="J11" i="2" s="1"/>
  <c r="H11" i="2"/>
  <c r="H10" i="2"/>
  <c r="I10" i="2" s="1"/>
  <c r="I9" i="2"/>
  <c r="H9" i="2"/>
  <c r="J9" i="2" s="1"/>
  <c r="H8" i="2"/>
  <c r="J7" i="2"/>
  <c r="I7" i="2"/>
  <c r="H7" i="2"/>
  <c r="I6" i="2"/>
  <c r="H6" i="2"/>
  <c r="I5" i="2"/>
  <c r="J5" i="2" s="1"/>
  <c r="H5" i="2"/>
  <c r="I4" i="2"/>
  <c r="H4" i="2"/>
  <c r="I3" i="2"/>
  <c r="J3" i="2" s="1"/>
  <c r="H3" i="2"/>
  <c r="J6" i="12" l="1"/>
  <c r="K6" i="12" s="1"/>
  <c r="K13" i="12"/>
  <c r="K3" i="12"/>
  <c r="K22" i="12" s="1"/>
  <c r="K23" i="12" s="1"/>
  <c r="K25" i="12" s="1"/>
  <c r="I20" i="4"/>
  <c r="J20" i="4" s="1"/>
  <c r="J13" i="4"/>
  <c r="J5" i="10"/>
  <c r="K5" i="10" s="1"/>
  <c r="K13" i="13"/>
  <c r="J20" i="2"/>
  <c r="H25" i="4"/>
  <c r="J6" i="2"/>
  <c r="I20" i="2"/>
  <c r="I7" i="3"/>
  <c r="J7" i="3" s="1"/>
  <c r="H4" i="4"/>
  <c r="H10" i="4"/>
  <c r="J17" i="4"/>
  <c r="I11" i="6"/>
  <c r="J11" i="6" s="1"/>
  <c r="J9" i="8"/>
  <c r="K9" i="8" s="1"/>
  <c r="J16" i="2"/>
  <c r="I16" i="2"/>
  <c r="H5" i="4"/>
  <c r="H12" i="4"/>
  <c r="I7" i="5"/>
  <c r="J7" i="5" s="1"/>
  <c r="K17" i="13"/>
  <c r="J10" i="2"/>
  <c r="J19" i="5"/>
  <c r="J12" i="2"/>
  <c r="H27" i="4"/>
  <c r="H23" i="4"/>
  <c r="H19" i="4"/>
  <c r="H15" i="4"/>
  <c r="H11" i="4"/>
  <c r="H7" i="4"/>
  <c r="H3" i="4"/>
  <c r="H14" i="4"/>
  <c r="H26" i="4"/>
  <c r="H18" i="4"/>
  <c r="J15" i="5"/>
  <c r="K18" i="8"/>
  <c r="J18" i="8"/>
  <c r="J12" i="10"/>
  <c r="K12" i="10" s="1"/>
  <c r="I22" i="2"/>
  <c r="J22" i="2" s="1"/>
  <c r="I15" i="3"/>
  <c r="J15" i="3" s="1"/>
  <c r="J21" i="4"/>
  <c r="I3" i="6"/>
  <c r="J3" i="6" s="1"/>
  <c r="I19" i="6"/>
  <c r="J19" i="6" s="1"/>
  <c r="K19" i="8"/>
  <c r="J19" i="8"/>
  <c r="I13" i="4"/>
  <c r="J8" i="6"/>
  <c r="I13" i="2"/>
  <c r="J13" i="2" s="1"/>
  <c r="J18" i="2"/>
  <c r="J4" i="2"/>
  <c r="I18" i="2"/>
  <c r="I5" i="3"/>
  <c r="J5" i="3" s="1"/>
  <c r="H22" i="3"/>
  <c r="H18" i="3"/>
  <c r="H14" i="3"/>
  <c r="H10" i="3"/>
  <c r="H6" i="3"/>
  <c r="H21" i="3"/>
  <c r="H17" i="3"/>
  <c r="H13" i="3"/>
  <c r="H20" i="3"/>
  <c r="H16" i="3"/>
  <c r="H12" i="3"/>
  <c r="H8" i="3"/>
  <c r="H4" i="3"/>
  <c r="H8" i="4"/>
  <c r="H22" i="4"/>
  <c r="J14" i="6"/>
  <c r="J20" i="6"/>
  <c r="K7" i="13"/>
  <c r="J7" i="13"/>
  <c r="I6" i="4"/>
  <c r="J6" i="4" s="1"/>
  <c r="I8" i="2"/>
  <c r="J8" i="2" s="1"/>
  <c r="J14" i="2"/>
  <c r="H16" i="4"/>
  <c r="I14" i="2"/>
  <c r="H9" i="4"/>
  <c r="H24" i="4"/>
  <c r="I11" i="5"/>
  <c r="J11" i="5" s="1"/>
  <c r="J13" i="13"/>
  <c r="H4" i="5"/>
  <c r="H8" i="5"/>
  <c r="H12" i="5"/>
  <c r="H16" i="5"/>
  <c r="H20" i="5"/>
  <c r="I4" i="6"/>
  <c r="J4" i="6" s="1"/>
  <c r="I8" i="6"/>
  <c r="I12" i="6"/>
  <c r="J12" i="6" s="1"/>
  <c r="I16" i="6"/>
  <c r="J16" i="6" s="1"/>
  <c r="I20" i="6"/>
  <c r="I2" i="8"/>
  <c r="I11" i="8"/>
  <c r="J8" i="10"/>
  <c r="K8" i="10" s="1"/>
  <c r="J13" i="10"/>
  <c r="K13" i="10" s="1"/>
  <c r="I9" i="10"/>
  <c r="I9" i="13"/>
  <c r="P22" i="14"/>
  <c r="Q22" i="14" s="1"/>
  <c r="R22" i="14" s="1"/>
  <c r="R25" i="14" s="1"/>
  <c r="H6" i="5"/>
  <c r="H10" i="5"/>
  <c r="H14" i="5"/>
  <c r="I6" i="13"/>
  <c r="I11" i="13"/>
  <c r="I2" i="13"/>
  <c r="J21" i="6" l="1"/>
  <c r="J22" i="6" s="1"/>
  <c r="J24" i="6" s="1"/>
  <c r="J23" i="2"/>
  <c r="K30" i="10"/>
  <c r="I8" i="3"/>
  <c r="J8" i="3" s="1"/>
  <c r="I14" i="5"/>
  <c r="J14" i="5" s="1"/>
  <c r="I12" i="3"/>
  <c r="J12" i="3"/>
  <c r="J18" i="4"/>
  <c r="I18" i="4"/>
  <c r="I25" i="4"/>
  <c r="J25" i="4" s="1"/>
  <c r="I27" i="4"/>
  <c r="J27" i="4"/>
  <c r="I10" i="5"/>
  <c r="J10" i="5" s="1"/>
  <c r="J26" i="4"/>
  <c r="I26" i="4"/>
  <c r="J6" i="13"/>
  <c r="K6" i="13"/>
  <c r="I16" i="3"/>
  <c r="J16" i="3"/>
  <c r="I6" i="5"/>
  <c r="J6" i="5"/>
  <c r="I20" i="5"/>
  <c r="J20" i="5" s="1"/>
  <c r="I20" i="3"/>
  <c r="J20" i="3" s="1"/>
  <c r="I16" i="5"/>
  <c r="J16" i="5" s="1"/>
  <c r="I16" i="4"/>
  <c r="J16" i="4"/>
  <c r="I13" i="3"/>
  <c r="J13" i="3" s="1"/>
  <c r="I14" i="4"/>
  <c r="J14" i="4" s="1"/>
  <c r="I4" i="3"/>
  <c r="J4" i="3" s="1"/>
  <c r="I3" i="4"/>
  <c r="J3" i="4" s="1"/>
  <c r="I12" i="4"/>
  <c r="J12" i="4" s="1"/>
  <c r="I8" i="5"/>
  <c r="J8" i="5" s="1"/>
  <c r="I24" i="4"/>
  <c r="J24" i="4"/>
  <c r="I21" i="3"/>
  <c r="J21" i="3"/>
  <c r="I7" i="4"/>
  <c r="J7" i="4" s="1"/>
  <c r="I5" i="4"/>
  <c r="J5" i="4"/>
  <c r="J11" i="13"/>
  <c r="K11" i="13"/>
  <c r="J9" i="13"/>
  <c r="K9" i="13" s="1"/>
  <c r="I12" i="5"/>
  <c r="J12" i="5" s="1"/>
  <c r="I9" i="4"/>
  <c r="J9" i="4"/>
  <c r="I6" i="3"/>
  <c r="J6" i="3"/>
  <c r="I11" i="4"/>
  <c r="J11" i="4"/>
  <c r="J10" i="4"/>
  <c r="I10" i="4"/>
  <c r="I10" i="3"/>
  <c r="J10" i="3" s="1"/>
  <c r="I4" i="4"/>
  <c r="J4" i="4"/>
  <c r="I22" i="3"/>
  <c r="J22" i="3"/>
  <c r="J17" i="3"/>
  <c r="I17" i="3"/>
  <c r="J9" i="10"/>
  <c r="K9" i="10"/>
  <c r="I4" i="5"/>
  <c r="J4" i="5" s="1"/>
  <c r="K11" i="8"/>
  <c r="J11" i="8"/>
  <c r="I15" i="4"/>
  <c r="J15" i="4"/>
  <c r="I14" i="3"/>
  <c r="J14" i="3" s="1"/>
  <c r="I19" i="4"/>
  <c r="J19" i="4" s="1"/>
  <c r="K2" i="8"/>
  <c r="K34" i="8" s="1"/>
  <c r="J2" i="8"/>
  <c r="J22" i="4"/>
  <c r="I22" i="4"/>
  <c r="J2" i="13"/>
  <c r="K2" i="13" s="1"/>
  <c r="I8" i="4"/>
  <c r="J8" i="4" s="1"/>
  <c r="I18" i="3"/>
  <c r="J18" i="3"/>
  <c r="I23" i="4"/>
  <c r="J23" i="4"/>
  <c r="J21" i="5" l="1"/>
  <c r="J22" i="5" s="1"/>
  <c r="J24" i="5" s="1"/>
  <c r="J28" i="4"/>
  <c r="J29" i="4" s="1"/>
  <c r="J31" i="4" s="1"/>
  <c r="K22" i="13"/>
  <c r="K23" i="13" s="1"/>
  <c r="K25" i="13" s="1"/>
  <c r="J23" i="3"/>
  <c r="J24" i="3" s="1"/>
  <c r="J26" i="3" s="1"/>
</calcChain>
</file>

<file path=xl/sharedStrings.xml><?xml version="1.0" encoding="utf-8"?>
<sst xmlns="http://schemas.openxmlformats.org/spreadsheetml/2006/main" count="1761" uniqueCount="197">
  <si>
    <t>Macroinvertebrate Taxa</t>
  </si>
  <si>
    <t>Phylum</t>
  </si>
  <si>
    <t>Class</t>
  </si>
  <si>
    <t>Order</t>
  </si>
  <si>
    <t>Family</t>
  </si>
  <si>
    <t>Feed Type</t>
  </si>
  <si>
    <t>Tolerance Values</t>
  </si>
  <si>
    <t># of individuals</t>
  </si>
  <si>
    <t xml:space="preserve">Pi </t>
  </si>
  <si>
    <t>Ln Pi</t>
  </si>
  <si>
    <t xml:space="preserve">pi Ln (pi) </t>
  </si>
  <si>
    <t xml:space="preserve">Mollusca </t>
  </si>
  <si>
    <t>Gastropoda</t>
  </si>
  <si>
    <t>Physidae</t>
  </si>
  <si>
    <t>Grazer</t>
  </si>
  <si>
    <t>Arthropoda</t>
  </si>
  <si>
    <t>Crustacea</t>
  </si>
  <si>
    <t>Isopoda</t>
  </si>
  <si>
    <t>Asellidae</t>
  </si>
  <si>
    <t>Shredder</t>
  </si>
  <si>
    <t>Insecta</t>
  </si>
  <si>
    <t>Diptera</t>
  </si>
  <si>
    <t>Chironomidae</t>
  </si>
  <si>
    <t>Collector</t>
  </si>
  <si>
    <t>Tricoptera</t>
  </si>
  <si>
    <t>Hydropsychidae</t>
  </si>
  <si>
    <t>Crustacia</t>
  </si>
  <si>
    <t>Amphipoda</t>
  </si>
  <si>
    <t xml:space="preserve">Gammaridae </t>
  </si>
  <si>
    <t>Coleoptera</t>
  </si>
  <si>
    <t>Elmidae</t>
  </si>
  <si>
    <t xml:space="preserve">Collector </t>
  </si>
  <si>
    <t>Simulidae</t>
  </si>
  <si>
    <t>Tipulidae</t>
  </si>
  <si>
    <t>Mollusca</t>
  </si>
  <si>
    <t>Neotaenioglossa</t>
  </si>
  <si>
    <t>Planorbidae</t>
  </si>
  <si>
    <t>Collembola</t>
  </si>
  <si>
    <t>Bivalvia</t>
  </si>
  <si>
    <t>Cyrenidae (Clam)</t>
  </si>
  <si>
    <t>Ephememoptera</t>
  </si>
  <si>
    <t>Siphlonuridae</t>
  </si>
  <si>
    <t>Scraper</t>
  </si>
  <si>
    <t>Clitellata</t>
  </si>
  <si>
    <t>Lumbriculidae</t>
  </si>
  <si>
    <t>???</t>
  </si>
  <si>
    <t xml:space="preserve">Pleuroceridae </t>
  </si>
  <si>
    <t>Odonata</t>
  </si>
  <si>
    <t>Aeshnidae</t>
  </si>
  <si>
    <t>Paleogastropoda</t>
  </si>
  <si>
    <t>Patellidae</t>
  </si>
  <si>
    <t>Diplopoda</t>
  </si>
  <si>
    <t>Polydesmida</t>
  </si>
  <si>
    <t>Polydesmidae</t>
  </si>
  <si>
    <t>Turritellidae</t>
  </si>
  <si>
    <t>Wettinidae</t>
  </si>
  <si>
    <t>Predator</t>
  </si>
  <si>
    <t>Culicidae</t>
  </si>
  <si>
    <t xml:space="preserve">H= </t>
  </si>
  <si>
    <t xml:space="preserve">Species richness = </t>
  </si>
  <si>
    <t>Hmax=</t>
  </si>
  <si>
    <t xml:space="preserve">Evenness </t>
  </si>
  <si>
    <t>Aethropoda</t>
  </si>
  <si>
    <t>Crustcia</t>
  </si>
  <si>
    <t>Decapoda</t>
  </si>
  <si>
    <t>Cambaridae</t>
  </si>
  <si>
    <t>Annelida</t>
  </si>
  <si>
    <t>Oligochaete</t>
  </si>
  <si>
    <t>Hapliotaxida</t>
  </si>
  <si>
    <t>Arthropod</t>
  </si>
  <si>
    <t>Ephemeroptera</t>
  </si>
  <si>
    <t>Caenidae</t>
  </si>
  <si>
    <t xml:space="preserve">Scraper </t>
  </si>
  <si>
    <t>Hirudinae</t>
  </si>
  <si>
    <t>Arhynchobedelta</t>
  </si>
  <si>
    <t>Erpobdellidae</t>
  </si>
  <si>
    <t xml:space="preserve">Arthropoda </t>
  </si>
  <si>
    <t>Baetidae</t>
  </si>
  <si>
    <t>Arachnida</t>
  </si>
  <si>
    <t>Trombidiformes</t>
  </si>
  <si>
    <t>Hemiptera</t>
  </si>
  <si>
    <t>Corixidae</t>
  </si>
  <si>
    <t xml:space="preserve">Predator </t>
  </si>
  <si>
    <t>Platyhelminthes</t>
  </si>
  <si>
    <t>Turbellaria</t>
  </si>
  <si>
    <t>Tricladida</t>
  </si>
  <si>
    <t>Planaridae</t>
  </si>
  <si>
    <t>Philopotamidae</t>
  </si>
  <si>
    <t>Psephenidae</t>
  </si>
  <si>
    <t xml:space="preserve">Species Richness = </t>
  </si>
  <si>
    <t xml:space="preserve">H = </t>
  </si>
  <si>
    <t>Hmax =</t>
  </si>
  <si>
    <t>Atrhropoda</t>
  </si>
  <si>
    <t>Dytiscidae</t>
  </si>
  <si>
    <t>Leptophleblidae</t>
  </si>
  <si>
    <t xml:space="preserve">Conegrionidae </t>
  </si>
  <si>
    <t>Veneroida</t>
  </si>
  <si>
    <t>Corbiculidae (Clam)</t>
  </si>
  <si>
    <t>Uenoidae</t>
  </si>
  <si>
    <t>Brachycera diptera</t>
  </si>
  <si>
    <t>Coenagrionidae</t>
  </si>
  <si>
    <t>Species richness =</t>
  </si>
  <si>
    <t xml:space="preserve">HMax = </t>
  </si>
  <si>
    <t xml:space="preserve">Species Evenness </t>
  </si>
  <si>
    <t>Feed type</t>
  </si>
  <si>
    <t>Tolerance</t>
  </si>
  <si>
    <t xml:space="preserve">Corbiculidae </t>
  </si>
  <si>
    <t>Dipseudopside</t>
  </si>
  <si>
    <t>Heptageniidae</t>
  </si>
  <si>
    <t xml:space="preserve">Hmax = </t>
  </si>
  <si>
    <t>Species Evenness =</t>
  </si>
  <si>
    <t>Macroinvertebrate ID</t>
  </si>
  <si>
    <t xml:space="preserve">X = </t>
  </si>
  <si>
    <t>HMax</t>
  </si>
  <si>
    <t>Total Number of Macros 2023</t>
  </si>
  <si>
    <t>SNITZ (S1)</t>
  </si>
  <si>
    <t># Individuals</t>
  </si>
  <si>
    <t>Gammaridae</t>
  </si>
  <si>
    <t>Adult: 126</t>
  </si>
  <si>
    <t>Larve: 64</t>
  </si>
  <si>
    <t xml:space="preserve">Planaridae </t>
  </si>
  <si>
    <t>Psesphenidae</t>
  </si>
  <si>
    <t>Chiromidae</t>
  </si>
  <si>
    <t>Simuldae</t>
  </si>
  <si>
    <t xml:space="preserve">Olig. </t>
  </si>
  <si>
    <t>Hirunidae</t>
  </si>
  <si>
    <t xml:space="preserve">Jar 2 (forgot label) </t>
  </si>
  <si>
    <t>Asian Clam</t>
  </si>
  <si>
    <t>Oig.</t>
  </si>
  <si>
    <t>Polycentropodidae</t>
  </si>
  <si>
    <t>Adult: 8</t>
  </si>
  <si>
    <t>Larve: 3</t>
  </si>
  <si>
    <t>Jar 3: This one should have badically nothing in it</t>
  </si>
  <si>
    <t xml:space="preserve">Macroinvert family </t>
  </si>
  <si>
    <t>Feeding type</t>
  </si>
  <si>
    <t>FBI 2019</t>
  </si>
  <si>
    <t>FBI 2021</t>
  </si>
  <si>
    <t>FBI 2022</t>
  </si>
  <si>
    <t>FBI 2023</t>
  </si>
  <si>
    <t>-</t>
  </si>
  <si>
    <t>Grazers</t>
  </si>
  <si>
    <t>Cyrenidae</t>
  </si>
  <si>
    <t xml:space="preserve">Hirudinea (ID as Erpobdellidae 2024) </t>
  </si>
  <si>
    <t>Ectopri</t>
  </si>
  <si>
    <t xml:space="preserve">Terrestrial Spider </t>
  </si>
  <si>
    <t xml:space="preserve">Freshwater limpet </t>
  </si>
  <si>
    <t>Total</t>
  </si>
  <si>
    <t>Sum=</t>
  </si>
  <si>
    <t>Average</t>
  </si>
  <si>
    <t>EPT INDEX</t>
  </si>
  <si>
    <t>H</t>
  </si>
  <si>
    <t>Richness</t>
  </si>
  <si>
    <t>Collecter</t>
  </si>
  <si>
    <t>Hydropsuchadae</t>
  </si>
  <si>
    <t>Corbiculidae</t>
  </si>
  <si>
    <t>SC</t>
  </si>
  <si>
    <t>BK</t>
  </si>
  <si>
    <t>K1</t>
  </si>
  <si>
    <t>X</t>
  </si>
  <si>
    <t>BR</t>
  </si>
  <si>
    <t>Q1</t>
  </si>
  <si>
    <t>Q2</t>
  </si>
  <si>
    <t>Macro invert family #</t>
  </si>
  <si>
    <t>Adult terrestrial fly</t>
  </si>
  <si>
    <t>Unknown egg nests</t>
  </si>
  <si>
    <t xml:space="preserve">Unknown insect </t>
  </si>
  <si>
    <t>Unknown Diptera</t>
  </si>
  <si>
    <t xml:space="preserve">Sum = </t>
  </si>
  <si>
    <t>H =</t>
  </si>
  <si>
    <t>Average =</t>
  </si>
  <si>
    <t>Species Evenness</t>
  </si>
  <si>
    <t>Species richness</t>
  </si>
  <si>
    <t>Feeding type 2019</t>
  </si>
  <si>
    <t>Hydropsychadae</t>
  </si>
  <si>
    <t>Macroinvert family #</t>
  </si>
  <si>
    <t xml:space="preserve">Hirudinea (identified as Erpobdellidae in 2024) </t>
  </si>
  <si>
    <t xml:space="preserve">Unknown (flat) </t>
  </si>
  <si>
    <t>Unknown tan grub</t>
  </si>
  <si>
    <t>Adult Diptera / wings</t>
  </si>
  <si>
    <t>Unknown (spider)</t>
  </si>
  <si>
    <t>Pleuroceridae</t>
  </si>
  <si>
    <t xml:space="preserve">Species Richness </t>
  </si>
  <si>
    <t>Hirudinea</t>
  </si>
  <si>
    <t>Sum =</t>
  </si>
  <si>
    <t>Elmidae larvae</t>
  </si>
  <si>
    <t>Elmidae adult</t>
  </si>
  <si>
    <t>did not distinguish</t>
  </si>
  <si>
    <t xml:space="preserve">Cyrenidae </t>
  </si>
  <si>
    <t xml:space="preserve">Average = </t>
  </si>
  <si>
    <t>Species Richness</t>
  </si>
  <si>
    <t>Sites</t>
  </si>
  <si>
    <t>Year</t>
  </si>
  <si>
    <t>Total # Individuals</t>
  </si>
  <si>
    <t>SWI</t>
  </si>
  <si>
    <t>FBI</t>
  </si>
  <si>
    <t>EPT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</si>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</sst>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"/>
    <numFmt numFmtId="165" formatCode="0.000"/>
    <numFmt numFmtId="166" formatCode="0.00000"/>
    <numFmt numFmtId="167" formatCode="0.000000"/>
    <numFmt numFmtId="168" formatCode="0.0"/>
  </numFmts>
  <fonts count="10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0"/>
      <color rgb="FF000000"/>
      <name val="Arial"/>
    </font>
    <font>
      <b/>
      <sz val="12"/>
      <color rgb="FF000000"/>
      <name val="Docs-Calibri"/>
    </font>
    <font>
      <b/>
      <sz val="10"/>
      <color rgb="FF000000"/>
      <name val="Arial"/>
    </font>
    <font>
      <b/>
      <sz val="12"/>
      <color rgb="FF000000"/>
      <name val="Calibri"/>
    </font>
    <font>
      <b/>
      <sz val="9"/>
      <color theme="1"/>
      <name val="Arial"/>
      <scheme val="minor"/>
    </font>
    <font>
      <b/>
      <sz val="10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00FFFF"/>
        <bgColor rgb="FF00FFFF"/>
      </patternFill>
    </fill>
    <fill>
      <patternFill patternType="solid">
        <fgColor rgb="FFFFF2CC"/>
        <bgColor rgb="FFFFF2CC"/>
      </patternFill>
    </fill>
    <fill>
      <patternFill patternType="solid">
        <fgColor rgb="FFFFE599"/>
        <bgColor rgb="FFFFE599"/>
      </patternFill>
    </fill>
    <fill>
      <patternFill patternType="solid">
        <fgColor rgb="FFE06666"/>
        <bgColor rgb="FFE06666"/>
      </patternFill>
    </fill>
    <fill>
      <patternFill patternType="solid">
        <fgColor rgb="FFF6B26B"/>
        <bgColor rgb="FFF6B26B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left"/>
    </xf>
    <xf numFmtId="165" fontId="1" fillId="0" borderId="0" xfId="0" applyNumberFormat="1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left"/>
    </xf>
    <xf numFmtId="167" fontId="2" fillId="0" borderId="0" xfId="0" applyNumberFormat="1" applyFont="1" applyAlignment="1">
      <alignment horizontal="center"/>
    </xf>
    <xf numFmtId="164" fontId="1" fillId="0" borderId="0" xfId="0" applyNumberFormat="1" applyFont="1"/>
    <xf numFmtId="167" fontId="1" fillId="0" borderId="0" xfId="0" applyNumberFormat="1" applyFont="1"/>
    <xf numFmtId="165" fontId="1" fillId="0" borderId="0" xfId="0" applyNumberFormat="1" applyFont="1"/>
    <xf numFmtId="165" fontId="2" fillId="0" borderId="0" xfId="0" applyNumberFormat="1" applyFont="1"/>
    <xf numFmtId="164" fontId="2" fillId="0" borderId="0" xfId="0" applyNumberFormat="1" applyFont="1"/>
    <xf numFmtId="0" fontId="1" fillId="0" borderId="0" xfId="0" applyFont="1" applyAlignment="1">
      <alignment horizontal="center" wrapText="1"/>
    </xf>
    <xf numFmtId="0" fontId="2" fillId="4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2" fontId="2" fillId="4" borderId="0" xfId="0" applyNumberFormat="1" applyFont="1" applyFill="1"/>
    <xf numFmtId="0" fontId="2" fillId="4" borderId="0" xfId="0" applyFont="1" applyFill="1"/>
    <xf numFmtId="0" fontId="1" fillId="5" borderId="0" xfId="0" applyFont="1" applyFill="1" applyAlignment="1">
      <alignment horizontal="center"/>
    </xf>
    <xf numFmtId="9" fontId="1" fillId="5" borderId="0" xfId="0" applyNumberFormat="1" applyFont="1" applyFill="1" applyAlignment="1">
      <alignment horizontal="center"/>
    </xf>
    <xf numFmtId="10" fontId="1" fillId="5" borderId="0" xfId="0" applyNumberFormat="1" applyFont="1" applyFill="1" applyAlignment="1">
      <alignment horizontal="center"/>
    </xf>
    <xf numFmtId="0" fontId="1" fillId="2" borderId="0" xfId="0" applyFont="1" applyFill="1"/>
    <xf numFmtId="165" fontId="1" fillId="2" borderId="0" xfId="0" applyNumberFormat="1" applyFont="1" applyFill="1"/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7" fillId="3" borderId="0" xfId="0" applyFont="1" applyFill="1" applyAlignment="1">
      <alignment horizontal="center"/>
    </xf>
    <xf numFmtId="2" fontId="2" fillId="4" borderId="0" xfId="0" applyNumberFormat="1" applyFont="1" applyFill="1" applyAlignment="1">
      <alignment horizontal="center"/>
    </xf>
    <xf numFmtId="0" fontId="8" fillId="0" borderId="0" xfId="0" applyFont="1"/>
    <xf numFmtId="0" fontId="2" fillId="2" borderId="0" xfId="0" applyFont="1" applyFill="1" applyAlignment="1">
      <alignment horizontal="center"/>
    </xf>
    <xf numFmtId="3" fontId="2" fillId="0" borderId="0" xfId="0" applyNumberFormat="1" applyFont="1" applyAlignment="1">
      <alignment horizontal="center"/>
    </xf>
    <xf numFmtId="2" fontId="1" fillId="4" borderId="0" xfId="0" applyNumberFormat="1" applyFont="1" applyFill="1"/>
    <xf numFmtId="2" fontId="2" fillId="0" borderId="0" xfId="0" applyNumberFormat="1" applyFont="1" applyAlignment="1">
      <alignment horizontal="center"/>
    </xf>
    <xf numFmtId="2" fontId="1" fillId="4" borderId="0" xfId="0" applyNumberFormat="1" applyFont="1" applyFill="1" applyAlignment="1">
      <alignment horizontal="center"/>
    </xf>
    <xf numFmtId="0" fontId="3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4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68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65" fontId="1" fillId="2" borderId="0" xfId="0" applyNumberFormat="1" applyFont="1" applyFill="1" applyAlignment="1">
      <alignment horizontal="center"/>
    </xf>
    <xf numFmtId="165" fontId="1" fillId="4" borderId="0" xfId="0" applyNumberFormat="1" applyFont="1" applyFill="1" applyAlignment="1">
      <alignment horizontal="center"/>
    </xf>
    <xf numFmtId="4" fontId="2" fillId="0" borderId="0" xfId="0" applyNumberFormat="1" applyFont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10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2" fillId="6" borderId="0" xfId="0" applyNumberFormat="1" applyFont="1" applyFill="1" applyAlignment="1">
      <alignment horizontal="center"/>
    </xf>
    <xf numFmtId="9" fontId="2" fillId="0" borderId="0" xfId="0" applyNumberFormat="1" applyFont="1" applyAlignment="1">
      <alignment horizontal="center"/>
    </xf>
    <xf numFmtId="0" fontId="2" fillId="7" borderId="0" xfId="0" applyFont="1" applyFill="1" applyAlignment="1">
      <alignment horizontal="center"/>
    </xf>
    <xf numFmtId="2" fontId="2" fillId="7" borderId="0" xfId="0" applyNumberFormat="1" applyFont="1" applyFill="1" applyAlignment="1">
      <alignment horizontal="center"/>
    </xf>
    <xf numFmtId="2" fontId="2" fillId="5" borderId="0" xfId="0" applyNumberFormat="1" applyFont="1" applyFill="1" applyAlignment="1">
      <alignment horizontal="center"/>
    </xf>
    <xf numFmtId="2" fontId="2" fillId="8" borderId="0" xfId="0" applyNumberFormat="1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Macro # by Year in SC 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SC!$B$61</c:f>
              <c:strCache>
                <c:ptCount val="1"/>
                <c:pt idx="0">
                  <c:v>Cambaridae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SC!$B$62:$B$66</c:f>
              <c:numCache>
                <c:formatCode>General</c:formatCode>
                <c:ptCount val="5"/>
                <c:pt idx="0">
                  <c:v>2</c:v>
                </c:pt>
                <c:pt idx="1">
                  <c:v>3</c:v>
                </c:pt>
                <c:pt idx="2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30-4F12-8D07-46CF6256A50E}"/>
            </c:ext>
          </c:extLst>
        </c:ser>
        <c:ser>
          <c:idx val="1"/>
          <c:order val="1"/>
          <c:tx>
            <c:strRef>
              <c:f>SC!$C$61</c:f>
              <c:strCache>
                <c:ptCount val="1"/>
                <c:pt idx="0">
                  <c:v>Asellidae</c:v>
                </c:pt>
              </c:strCache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SC!$C$62:$C$66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30-4F12-8D07-46CF6256A50E}"/>
            </c:ext>
          </c:extLst>
        </c:ser>
        <c:ser>
          <c:idx val="2"/>
          <c:order val="2"/>
          <c:tx>
            <c:strRef>
              <c:f>SC!$D$61</c:f>
              <c:strCache>
                <c:ptCount val="1"/>
                <c:pt idx="0">
                  <c:v>Hydropsuchadae</c:v>
                </c:pt>
              </c:strCache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SC!$D$62:$D$66</c:f>
              <c:numCache>
                <c:formatCode>General</c:formatCode>
                <c:ptCount val="5"/>
                <c:pt idx="0">
                  <c:v>26</c:v>
                </c:pt>
                <c:pt idx="2">
                  <c:v>4</c:v>
                </c:pt>
                <c:pt idx="3">
                  <c:v>19</c:v>
                </c:pt>
                <c:pt idx="4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930-4F12-8D07-46CF6256A50E}"/>
            </c:ext>
          </c:extLst>
        </c:ser>
        <c:ser>
          <c:idx val="3"/>
          <c:order val="3"/>
          <c:tx>
            <c:strRef>
              <c:f>SC!$E$61</c:f>
              <c:strCache>
                <c:ptCount val="1"/>
                <c:pt idx="0">
                  <c:v>Gammaridae</c:v>
                </c:pt>
              </c:strCache>
            </c:strRef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SC!$E$62:$E$66</c:f>
              <c:numCache>
                <c:formatCode>General</c:formatCode>
                <c:ptCount val="5"/>
                <c:pt idx="0">
                  <c:v>72</c:v>
                </c:pt>
                <c:pt idx="2">
                  <c:v>10</c:v>
                </c:pt>
                <c:pt idx="3">
                  <c:v>8</c:v>
                </c:pt>
                <c:pt idx="4">
                  <c:v>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930-4F12-8D07-46CF6256A50E}"/>
            </c:ext>
          </c:extLst>
        </c:ser>
        <c:ser>
          <c:idx val="4"/>
          <c:order val="4"/>
          <c:tx>
            <c:strRef>
              <c:f>SC!$F$61</c:f>
              <c:strCache>
                <c:ptCount val="1"/>
                <c:pt idx="0">
                  <c:v>Baetidae</c:v>
                </c:pt>
              </c:strCache>
            </c:strRef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SC!$F$62:$F$66</c:f>
              <c:numCache>
                <c:formatCode>General</c:formatCode>
                <c:ptCount val="5"/>
                <c:pt idx="0">
                  <c:v>2</c:v>
                </c:pt>
                <c:pt idx="1">
                  <c:v>2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930-4F12-8D07-46CF6256A50E}"/>
            </c:ext>
          </c:extLst>
        </c:ser>
        <c:ser>
          <c:idx val="5"/>
          <c:order val="5"/>
          <c:tx>
            <c:strRef>
              <c:f>SC!$G$61</c:f>
              <c:strCache>
                <c:ptCount val="1"/>
                <c:pt idx="0">
                  <c:v>Elmidae</c:v>
                </c:pt>
              </c:strCache>
            </c:strRef>
          </c:tx>
          <c:spPr>
            <a:solidFill>
              <a:schemeClr val="accent6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SC!$G$62:$G$66</c:f>
              <c:numCache>
                <c:formatCode>General</c:formatCode>
                <c:ptCount val="5"/>
                <c:pt idx="0">
                  <c:v>47</c:v>
                </c:pt>
                <c:pt idx="1">
                  <c:v>6</c:v>
                </c:pt>
                <c:pt idx="2">
                  <c:v>9</c:v>
                </c:pt>
                <c:pt idx="3">
                  <c:v>55</c:v>
                </c:pt>
                <c:pt idx="4">
                  <c:v>102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930-4F12-8D07-46CF6256A50E}"/>
            </c:ext>
          </c:extLst>
        </c:ser>
        <c:ser>
          <c:idx val="6"/>
          <c:order val="6"/>
          <c:tx>
            <c:strRef>
              <c:f>SC!$H$61</c:f>
              <c:strCache>
                <c:ptCount val="1"/>
                <c:pt idx="0">
                  <c:v>Tipulidae</c:v>
                </c:pt>
              </c:strCache>
            </c:strRef>
          </c:tx>
          <c:spPr>
            <a:solidFill>
              <a:schemeClr val="accent1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SC!$H$62:$H$66</c:f>
              <c:numCache>
                <c:formatCode>General</c:formatCode>
                <c:ptCount val="5"/>
                <c:pt idx="0">
                  <c:v>4</c:v>
                </c:pt>
                <c:pt idx="1">
                  <c:v>4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930-4F12-8D07-46CF6256A50E}"/>
            </c:ext>
          </c:extLst>
        </c:ser>
        <c:ser>
          <c:idx val="7"/>
          <c:order val="7"/>
          <c:tx>
            <c:strRef>
              <c:f>SC!$I$61</c:f>
              <c:strCache>
                <c:ptCount val="1"/>
                <c:pt idx="0">
                  <c:v>Planaridae</c:v>
                </c:pt>
              </c:strCache>
            </c:strRef>
          </c:tx>
          <c:spPr>
            <a:solidFill>
              <a:schemeClr val="accent2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SC!$I$62:$I$66</c:f>
              <c:numCache>
                <c:formatCode>General</c:formatCode>
                <c:ptCount val="5"/>
                <c:pt idx="0">
                  <c:v>13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930-4F12-8D07-46CF6256A50E}"/>
            </c:ext>
          </c:extLst>
        </c:ser>
        <c:ser>
          <c:idx val="8"/>
          <c:order val="8"/>
          <c:tx>
            <c:strRef>
              <c:f>SC!$J$61</c:f>
              <c:strCache>
                <c:ptCount val="1"/>
                <c:pt idx="0">
                  <c:v>Corbiculidae</c:v>
                </c:pt>
              </c:strCache>
            </c:strRef>
          </c:tx>
          <c:spPr>
            <a:solidFill>
              <a:schemeClr val="accent3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SC!$J$62:$J$66</c:f>
              <c:numCache>
                <c:formatCode>General</c:formatCode>
                <c:ptCount val="5"/>
                <c:pt idx="0">
                  <c:v>42</c:v>
                </c:pt>
                <c:pt idx="3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9930-4F12-8D07-46CF6256A50E}"/>
            </c:ext>
          </c:extLst>
        </c:ser>
        <c:ser>
          <c:idx val="9"/>
          <c:order val="9"/>
          <c:tx>
            <c:strRef>
              <c:f>SC!$K$61</c:f>
              <c:strCache>
                <c:ptCount val="1"/>
                <c:pt idx="0">
                  <c:v>Psephenidae</c:v>
                </c:pt>
              </c:strCache>
            </c:strRef>
          </c:tx>
          <c:spPr>
            <a:solidFill>
              <a:srgbClr val="0000FF"/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SC!$K$62:$K$66</c:f>
              <c:numCache>
                <c:formatCode>General</c:formatCode>
                <c:ptCount val="5"/>
                <c:pt idx="0">
                  <c:v>18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930-4F12-8D07-46CF6256A50E}"/>
            </c:ext>
          </c:extLst>
        </c:ser>
        <c:ser>
          <c:idx val="10"/>
          <c:order val="10"/>
          <c:tx>
            <c:strRef>
              <c:f>SC!$L$61</c:f>
              <c:strCache>
                <c:ptCount val="1"/>
                <c:pt idx="0">
                  <c:v>Erpobdellidae</c:v>
                </c:pt>
              </c:strCache>
            </c:strRef>
          </c:tx>
          <c:spPr>
            <a:solidFill>
              <a:schemeClr val="accent5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SC!$A$62:$A$66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SC!$L$62:$L$66</c:f>
              <c:numCache>
                <c:formatCode>General</c:formatCode>
                <c:ptCount val="5"/>
                <c:pt idx="0">
                  <c:v>18</c:v>
                </c:pt>
                <c:pt idx="1">
                  <c:v>2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30-4F12-8D07-46CF6256A5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0968570"/>
        <c:axId val="246731666"/>
      </c:barChart>
      <c:catAx>
        <c:axId val="76096857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246731666"/>
        <c:crosses val="autoZero"/>
        <c:auto val="1"/>
        <c:lblAlgn val="ctr"/>
        <c:lblOffset val="100"/>
        <c:noMultiLvlLbl val="1"/>
      </c:catAx>
      <c:valAx>
        <c:axId val="24673166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60968570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>
                <a:solidFill>
                  <a:srgbClr val="757575"/>
                </a:solidFill>
                <a:latin typeface="serif"/>
              </a:defRPr>
            </a:pPr>
            <a:r>
              <a:rPr lang="en-US" sz="1400" b="0">
                <a:solidFill>
                  <a:srgbClr val="757575"/>
                </a:solidFill>
                <a:latin typeface="serif"/>
              </a:rPr>
              <a:t>Beck Creek 2023 Macro #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BK!$V$2:$V$10</c:f>
              <c:numCache>
                <c:formatCode>General</c:formatCode>
                <c:ptCount val="9"/>
                <c:pt idx="0">
                  <c:v>1</c:v>
                </c:pt>
                <c:pt idx="1">
                  <c:v>29</c:v>
                </c:pt>
                <c:pt idx="2">
                  <c:v>9</c:v>
                </c:pt>
                <c:pt idx="3">
                  <c:v>705</c:v>
                </c:pt>
                <c:pt idx="4">
                  <c:v>6</c:v>
                </c:pt>
                <c:pt idx="5">
                  <c:v>13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0-42AF-B81C-35AF491871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36048096"/>
        <c:axId val="1982538570"/>
      </c:barChart>
      <c:catAx>
        <c:axId val="113604809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982538570"/>
        <c:crosses val="autoZero"/>
        <c:auto val="1"/>
        <c:lblAlgn val="ctr"/>
        <c:lblOffset val="100"/>
        <c:noMultiLvlLbl val="1"/>
      </c:catAx>
      <c:valAx>
        <c:axId val="1982538570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3604809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Macro # by Year for BK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BK!$V$1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BK!$V$2:$V$10</c:f>
              <c:numCache>
                <c:formatCode>General</c:formatCode>
                <c:ptCount val="9"/>
                <c:pt idx="0">
                  <c:v>1</c:v>
                </c:pt>
                <c:pt idx="1">
                  <c:v>29</c:v>
                </c:pt>
                <c:pt idx="2">
                  <c:v>9</c:v>
                </c:pt>
                <c:pt idx="3">
                  <c:v>705</c:v>
                </c:pt>
                <c:pt idx="4">
                  <c:v>6</c:v>
                </c:pt>
                <c:pt idx="5">
                  <c:v>13</c:v>
                </c:pt>
                <c:pt idx="6">
                  <c:v>2</c:v>
                </c:pt>
                <c:pt idx="7">
                  <c:v>2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10-4383-AC4E-DAFB206903B9}"/>
            </c:ext>
          </c:extLst>
        </c:ser>
        <c:ser>
          <c:idx val="1"/>
          <c:order val="1"/>
          <c:tx>
            <c:strRef>
              <c:f>BK!$W$1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BK!$W$2:$W$10</c:f>
              <c:numCache>
                <c:formatCode>General</c:formatCode>
                <c:ptCount val="9"/>
                <c:pt idx="0">
                  <c:v>2</c:v>
                </c:pt>
                <c:pt idx="1">
                  <c:v>11</c:v>
                </c:pt>
                <c:pt idx="2">
                  <c:v>2</c:v>
                </c:pt>
                <c:pt idx="3">
                  <c:v>13</c:v>
                </c:pt>
                <c:pt idx="4">
                  <c:v>1</c:v>
                </c:pt>
                <c:pt idx="5">
                  <c:v>4</c:v>
                </c:pt>
                <c:pt idx="8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10-4383-AC4E-DAFB206903B9}"/>
            </c:ext>
          </c:extLst>
        </c:ser>
        <c:ser>
          <c:idx val="2"/>
          <c:order val="2"/>
          <c:tx>
            <c:strRef>
              <c:f>BK!$X$1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BK!$X$2:$X$10</c:f>
              <c:numCache>
                <c:formatCode>General</c:formatCode>
                <c:ptCount val="9"/>
                <c:pt idx="0">
                  <c:v>4</c:v>
                </c:pt>
                <c:pt idx="1">
                  <c:v>93</c:v>
                </c:pt>
                <c:pt idx="2">
                  <c:v>3</c:v>
                </c:pt>
                <c:pt idx="3">
                  <c:v>111</c:v>
                </c:pt>
                <c:pt idx="4">
                  <c:v>27</c:v>
                </c:pt>
                <c:pt idx="5">
                  <c:v>21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10-4383-AC4E-DAFB206903B9}"/>
            </c:ext>
          </c:extLst>
        </c:ser>
        <c:ser>
          <c:idx val="3"/>
          <c:order val="3"/>
          <c:tx>
            <c:strRef>
              <c:f>BK!$Y$1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BK!$Y$2:$Y$10</c:f>
              <c:numCache>
                <c:formatCode>General</c:formatCode>
                <c:ptCount val="9"/>
                <c:pt idx="0">
                  <c:v>1</c:v>
                </c:pt>
                <c:pt idx="1">
                  <c:v>34</c:v>
                </c:pt>
                <c:pt idx="2">
                  <c:v>2</c:v>
                </c:pt>
                <c:pt idx="3">
                  <c:v>6</c:v>
                </c:pt>
                <c:pt idx="4">
                  <c:v>3</c:v>
                </c:pt>
                <c:pt idx="5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110-4383-AC4E-DAFB206903B9}"/>
            </c:ext>
          </c:extLst>
        </c:ser>
        <c:ser>
          <c:idx val="4"/>
          <c:order val="4"/>
          <c:tx>
            <c:strRef>
              <c:f>BK!$Z$1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strRef>
              <c:f>BK!$U$2:$U$10</c:f>
              <c:strCache>
                <c:ptCount val="9"/>
                <c:pt idx="0">
                  <c:v>Cambaridae</c:v>
                </c:pt>
                <c:pt idx="1">
                  <c:v>Asellidae</c:v>
                </c:pt>
                <c:pt idx="2">
                  <c:v>Hydropsychidae</c:v>
                </c:pt>
                <c:pt idx="3">
                  <c:v>Gammaridae </c:v>
                </c:pt>
                <c:pt idx="4">
                  <c:v>Baetidae</c:v>
                </c:pt>
                <c:pt idx="5">
                  <c:v>Elmidae</c:v>
                </c:pt>
                <c:pt idx="6">
                  <c:v>Simulidae</c:v>
                </c:pt>
                <c:pt idx="7">
                  <c:v>Tipulidae</c:v>
                </c:pt>
                <c:pt idx="8">
                  <c:v>Erpobdellidae</c:v>
                </c:pt>
              </c:strCache>
            </c:strRef>
          </c:cat>
          <c:val>
            <c:numRef>
              <c:f>BK!$Z$2:$Z$10</c:f>
              <c:numCache>
                <c:formatCode>General</c:formatCode>
                <c:ptCount val="9"/>
                <c:pt idx="1">
                  <c:v>31</c:v>
                </c:pt>
                <c:pt idx="2">
                  <c:v>38</c:v>
                </c:pt>
                <c:pt idx="3">
                  <c:v>154</c:v>
                </c:pt>
                <c:pt idx="5">
                  <c:v>359</c:v>
                </c:pt>
                <c:pt idx="6">
                  <c:v>2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110-4383-AC4E-DAFB206903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1748512862"/>
        <c:axId val="1721804491"/>
      </c:barChart>
      <c:catAx>
        <c:axId val="174851286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21804491"/>
        <c:crosses val="autoZero"/>
        <c:auto val="1"/>
        <c:lblAlgn val="ctr"/>
        <c:lblOffset val="100"/>
        <c:noMultiLvlLbl val="1"/>
      </c:catAx>
      <c:valAx>
        <c:axId val="172180449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74851286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Macro # by Year for BK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BK!$B$67</c:f>
              <c:strCache>
                <c:ptCount val="1"/>
                <c:pt idx="0">
                  <c:v>Cambaridae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BK!$B$68:$B$72</c:f>
              <c:numCache>
                <c:formatCode>General</c:formatCode>
                <c:ptCount val="5"/>
                <c:pt idx="0">
                  <c:v>1</c:v>
                </c:pt>
                <c:pt idx="1">
                  <c:v>2</c:v>
                </c:pt>
                <c:pt idx="2">
                  <c:v>4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CB-46B4-9314-B21B287DD93A}"/>
            </c:ext>
          </c:extLst>
        </c:ser>
        <c:ser>
          <c:idx val="1"/>
          <c:order val="1"/>
          <c:tx>
            <c:strRef>
              <c:f>BK!$C$67</c:f>
              <c:strCache>
                <c:ptCount val="1"/>
                <c:pt idx="0">
                  <c:v>Asellidae</c:v>
                </c:pt>
              </c:strCache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BK!$C$68:$C$72</c:f>
              <c:numCache>
                <c:formatCode>General</c:formatCode>
                <c:ptCount val="5"/>
                <c:pt idx="0">
                  <c:v>29</c:v>
                </c:pt>
                <c:pt idx="1">
                  <c:v>11</c:v>
                </c:pt>
                <c:pt idx="2">
                  <c:v>93</c:v>
                </c:pt>
                <c:pt idx="3">
                  <c:v>34</c:v>
                </c:pt>
                <c:pt idx="4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CB-46B4-9314-B21B287DD93A}"/>
            </c:ext>
          </c:extLst>
        </c:ser>
        <c:ser>
          <c:idx val="2"/>
          <c:order val="2"/>
          <c:tx>
            <c:strRef>
              <c:f>BK!$D$67</c:f>
              <c:strCache>
                <c:ptCount val="1"/>
                <c:pt idx="0">
                  <c:v>Hydropsychadae</c:v>
                </c:pt>
              </c:strCache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BK!$D$68:$D$72</c:f>
              <c:numCache>
                <c:formatCode>General</c:formatCode>
                <c:ptCount val="5"/>
                <c:pt idx="0">
                  <c:v>9</c:v>
                </c:pt>
                <c:pt idx="1">
                  <c:v>2</c:v>
                </c:pt>
                <c:pt idx="2">
                  <c:v>3</c:v>
                </c:pt>
                <c:pt idx="3">
                  <c:v>2</c:v>
                </c:pt>
                <c:pt idx="4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ACB-46B4-9314-B21B287DD93A}"/>
            </c:ext>
          </c:extLst>
        </c:ser>
        <c:ser>
          <c:idx val="3"/>
          <c:order val="3"/>
          <c:tx>
            <c:strRef>
              <c:f>BK!$E$67</c:f>
              <c:strCache>
                <c:ptCount val="1"/>
                <c:pt idx="0">
                  <c:v>Gammaridae</c:v>
                </c:pt>
              </c:strCache>
            </c:strRef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BK!$E$68:$E$72</c:f>
              <c:numCache>
                <c:formatCode>General</c:formatCode>
                <c:ptCount val="5"/>
                <c:pt idx="0">
                  <c:v>705</c:v>
                </c:pt>
                <c:pt idx="1">
                  <c:v>6</c:v>
                </c:pt>
                <c:pt idx="2">
                  <c:v>1</c:v>
                </c:pt>
                <c:pt idx="3">
                  <c:v>27</c:v>
                </c:pt>
                <c:pt idx="4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ACB-46B4-9314-B21B287DD93A}"/>
            </c:ext>
          </c:extLst>
        </c:ser>
        <c:ser>
          <c:idx val="4"/>
          <c:order val="4"/>
          <c:tx>
            <c:strRef>
              <c:f>BK!$F$67</c:f>
              <c:strCache>
                <c:ptCount val="1"/>
                <c:pt idx="0">
                  <c:v>Baetidae</c:v>
                </c:pt>
              </c:strCache>
            </c:strRef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BK!$F$68:$F$72</c:f>
              <c:numCache>
                <c:formatCode>General</c:formatCode>
                <c:ptCount val="5"/>
                <c:pt idx="0">
                  <c:v>6</c:v>
                </c:pt>
                <c:pt idx="1">
                  <c:v>1</c:v>
                </c:pt>
                <c:pt idx="2">
                  <c:v>27</c:v>
                </c:pt>
                <c:pt idx="3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ACB-46B4-9314-B21B287DD93A}"/>
            </c:ext>
          </c:extLst>
        </c:ser>
        <c:ser>
          <c:idx val="5"/>
          <c:order val="5"/>
          <c:tx>
            <c:strRef>
              <c:f>BK!$G$67</c:f>
              <c:strCache>
                <c:ptCount val="1"/>
                <c:pt idx="0">
                  <c:v>Elmidae</c:v>
                </c:pt>
              </c:strCache>
            </c:strRef>
          </c:tx>
          <c:spPr>
            <a:solidFill>
              <a:schemeClr val="accent6"/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BK!$G$68:$G$72</c:f>
              <c:numCache>
                <c:formatCode>General</c:formatCode>
                <c:ptCount val="5"/>
                <c:pt idx="0">
                  <c:v>13</c:v>
                </c:pt>
                <c:pt idx="1">
                  <c:v>4</c:v>
                </c:pt>
                <c:pt idx="2">
                  <c:v>21</c:v>
                </c:pt>
                <c:pt idx="3">
                  <c:v>2</c:v>
                </c:pt>
                <c:pt idx="4">
                  <c:v>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5ACB-46B4-9314-B21B287DD93A}"/>
            </c:ext>
          </c:extLst>
        </c:ser>
        <c:ser>
          <c:idx val="6"/>
          <c:order val="6"/>
          <c:tx>
            <c:strRef>
              <c:f>BK!$H$67</c:f>
              <c:strCache>
                <c:ptCount val="1"/>
                <c:pt idx="0">
                  <c:v>Simulidae</c:v>
                </c:pt>
              </c:strCache>
            </c:strRef>
          </c:tx>
          <c:spPr>
            <a:solidFill>
              <a:schemeClr val="accent1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BK!$H$68:$H$72</c:f>
              <c:numCache>
                <c:formatCode>General</c:formatCode>
                <c:ptCount val="5"/>
                <c:pt idx="0">
                  <c:v>2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5ACB-46B4-9314-B21B287DD93A}"/>
            </c:ext>
          </c:extLst>
        </c:ser>
        <c:ser>
          <c:idx val="7"/>
          <c:order val="7"/>
          <c:tx>
            <c:strRef>
              <c:f>BK!$I$67</c:f>
              <c:strCache>
                <c:ptCount val="1"/>
                <c:pt idx="0">
                  <c:v>Tipulidae</c:v>
                </c:pt>
              </c:strCache>
            </c:strRef>
          </c:tx>
          <c:spPr>
            <a:solidFill>
              <a:schemeClr val="accent2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BK!$I$68:$I$72</c:f>
              <c:numCache>
                <c:formatCode>General</c:formatCode>
                <c:ptCount val="5"/>
                <c:pt idx="0">
                  <c:v>2</c:v>
                </c:pt>
                <c:pt idx="2">
                  <c:v>5</c:v>
                </c:pt>
                <c:pt idx="3">
                  <c:v>1</c:v>
                </c:pt>
                <c:pt idx="4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5ACB-46B4-9314-B21B287DD93A}"/>
            </c:ext>
          </c:extLst>
        </c:ser>
        <c:ser>
          <c:idx val="8"/>
          <c:order val="8"/>
          <c:tx>
            <c:strRef>
              <c:f>BK!$J$67</c:f>
              <c:strCache>
                <c:ptCount val="1"/>
                <c:pt idx="0">
                  <c:v>Erpobdellidae</c:v>
                </c:pt>
              </c:strCache>
            </c:strRef>
          </c:tx>
          <c:spPr>
            <a:solidFill>
              <a:schemeClr val="accent3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BK!$A$68:$A$72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BK!$J$68:$J$72</c:f>
              <c:numCache>
                <c:formatCode>General</c:formatCode>
                <c:ptCount val="5"/>
                <c:pt idx="0">
                  <c:v>1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ACB-46B4-9314-B21B287DD9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45558966"/>
        <c:axId val="910673116"/>
      </c:barChart>
      <c:catAx>
        <c:axId val="44555896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910673116"/>
        <c:crosses val="autoZero"/>
        <c:auto val="1"/>
        <c:lblAlgn val="ctr"/>
        <c:lblOffset val="100"/>
        <c:noMultiLvlLbl val="1"/>
      </c:catAx>
      <c:valAx>
        <c:axId val="91067311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445558966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BR!$V$2:$V$7</c:f>
              <c:numCache>
                <c:formatCode>General</c:formatCode>
                <c:ptCount val="6"/>
                <c:pt idx="0">
                  <c:v>6</c:v>
                </c:pt>
                <c:pt idx="1">
                  <c:v>9</c:v>
                </c:pt>
                <c:pt idx="2">
                  <c:v>4</c:v>
                </c:pt>
                <c:pt idx="3">
                  <c:v>10</c:v>
                </c:pt>
                <c:pt idx="4">
                  <c:v>485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48-403A-A11D-48F996BA5C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65411753"/>
        <c:axId val="682455721"/>
      </c:barChart>
      <c:catAx>
        <c:axId val="116541175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682455721"/>
        <c:crosses val="autoZero"/>
        <c:auto val="1"/>
        <c:lblAlgn val="ctr"/>
        <c:lblOffset val="100"/>
        <c:noMultiLvlLbl val="1"/>
      </c:catAx>
      <c:valAx>
        <c:axId val="682455721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165411753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Macro # Per Year BR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BR!$V$1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BR!$V$2:$V$7</c:f>
              <c:numCache>
                <c:formatCode>General</c:formatCode>
                <c:ptCount val="6"/>
                <c:pt idx="0">
                  <c:v>6</c:v>
                </c:pt>
                <c:pt idx="1">
                  <c:v>9</c:v>
                </c:pt>
                <c:pt idx="2">
                  <c:v>4</c:v>
                </c:pt>
                <c:pt idx="3">
                  <c:v>10</c:v>
                </c:pt>
                <c:pt idx="4">
                  <c:v>485</c:v>
                </c:pt>
                <c:pt idx="5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E3-4447-96B6-9DB90960B332}"/>
            </c:ext>
          </c:extLst>
        </c:ser>
        <c:ser>
          <c:idx val="1"/>
          <c:order val="1"/>
          <c:tx>
            <c:strRef>
              <c:f>BR!$W$1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BR!$W$2:$W$7</c:f>
              <c:numCache>
                <c:formatCode>General</c:formatCode>
                <c:ptCount val="6"/>
                <c:pt idx="2">
                  <c:v>3</c:v>
                </c:pt>
                <c:pt idx="3">
                  <c:v>3</c:v>
                </c:pt>
                <c:pt idx="4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AE3-4447-96B6-9DB90960B332}"/>
            </c:ext>
          </c:extLst>
        </c:ser>
        <c:ser>
          <c:idx val="2"/>
          <c:order val="2"/>
          <c:tx>
            <c:strRef>
              <c:f>BR!$X$1</c:f>
              <c:strCache>
                <c:ptCount val="1"/>
                <c:pt idx="0">
                  <c:v>2021</c:v>
                </c:pt>
              </c:strCache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BR!$X$2:$X$7</c:f>
              <c:numCache>
                <c:formatCode>General</c:formatCode>
                <c:ptCount val="6"/>
                <c:pt idx="0">
                  <c:v>2</c:v>
                </c:pt>
                <c:pt idx="1">
                  <c:v>9</c:v>
                </c:pt>
                <c:pt idx="4">
                  <c:v>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AE3-4447-96B6-9DB90960B332}"/>
            </c:ext>
          </c:extLst>
        </c:ser>
        <c:ser>
          <c:idx val="3"/>
          <c:order val="3"/>
          <c:tx>
            <c:strRef>
              <c:f>BR!$Y$1</c:f>
              <c:strCache>
                <c:ptCount val="1"/>
                <c:pt idx="0">
                  <c:v>2020</c:v>
                </c:pt>
              </c:strCache>
            </c:strRef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BR!$Y$2:$Y$7</c:f>
              <c:numCache>
                <c:formatCode>General</c:formatCode>
                <c:ptCount val="6"/>
                <c:pt idx="1">
                  <c:v>82</c:v>
                </c:pt>
                <c:pt idx="3">
                  <c:v>43</c:v>
                </c:pt>
                <c:pt idx="4">
                  <c:v>755</c:v>
                </c:pt>
                <c:pt idx="5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7AE3-4447-96B6-9DB90960B332}"/>
            </c:ext>
          </c:extLst>
        </c:ser>
        <c:ser>
          <c:idx val="4"/>
          <c:order val="4"/>
          <c:tx>
            <c:strRef>
              <c:f>BR!$Z$1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strRef>
              <c:f>BR!$U$2:$U$7</c:f>
              <c:strCache>
                <c:ptCount val="6"/>
                <c:pt idx="0">
                  <c:v>Cambaridae</c:v>
                </c:pt>
                <c:pt idx="1">
                  <c:v>Oligochaete</c:v>
                </c:pt>
                <c:pt idx="2">
                  <c:v>Chironomidae</c:v>
                </c:pt>
                <c:pt idx="3">
                  <c:v>Hydropsychidae</c:v>
                </c:pt>
                <c:pt idx="4">
                  <c:v>Gammaridae </c:v>
                </c:pt>
                <c:pt idx="5">
                  <c:v>Tipulidae</c:v>
                </c:pt>
              </c:strCache>
            </c:strRef>
          </c:cat>
          <c:val>
            <c:numRef>
              <c:f>BR!$Z$2:$Z$7</c:f>
              <c:numCache>
                <c:formatCode>General</c:formatCode>
                <c:ptCount val="6"/>
                <c:pt idx="2">
                  <c:v>22</c:v>
                </c:pt>
                <c:pt idx="3">
                  <c:v>130</c:v>
                </c:pt>
                <c:pt idx="4">
                  <c:v>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7AE3-4447-96B6-9DB90960B3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63988235"/>
        <c:axId val="148420586"/>
      </c:barChart>
      <c:catAx>
        <c:axId val="763988235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48420586"/>
        <c:crosses val="autoZero"/>
        <c:auto val="1"/>
        <c:lblAlgn val="ctr"/>
        <c:lblOffset val="100"/>
        <c:noMultiLvlLbl val="1"/>
      </c:catAx>
      <c:valAx>
        <c:axId val="1484205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63988235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sz="1400" b="0">
                <a:solidFill>
                  <a:srgbClr val="757575"/>
                </a:solidFill>
                <a:latin typeface="serif"/>
              </a:defRPr>
            </a:pPr>
            <a:r>
              <a:rPr lang="en-US" sz="1400" b="0">
                <a:solidFill>
                  <a:srgbClr val="757575"/>
                </a:solidFill>
                <a:latin typeface="serif"/>
              </a:rPr>
              <a:t>2023 Q1 Mactro #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strRef>
              <c:f>'Q1'!$U$2:$U$12</c:f>
              <c:strCache>
                <c:ptCount val="11"/>
                <c:pt idx="0">
                  <c:v>Cambaridae</c:v>
                </c:pt>
                <c:pt idx="1">
                  <c:v>Oligochaete</c:v>
                </c:pt>
                <c:pt idx="2">
                  <c:v>Asellidae</c:v>
                </c:pt>
                <c:pt idx="3">
                  <c:v>Chironomidae</c:v>
                </c:pt>
                <c:pt idx="4">
                  <c:v>Hydropsychidae</c:v>
                </c:pt>
                <c:pt idx="5">
                  <c:v>Gammaridae </c:v>
                </c:pt>
                <c:pt idx="6">
                  <c:v>Baetidae</c:v>
                </c:pt>
                <c:pt idx="7">
                  <c:v>Elmidae</c:v>
                </c:pt>
                <c:pt idx="8">
                  <c:v>Tipulidae</c:v>
                </c:pt>
                <c:pt idx="9">
                  <c:v>Planaridae</c:v>
                </c:pt>
                <c:pt idx="10">
                  <c:v>Erpobdellidae</c:v>
                </c:pt>
              </c:strCache>
            </c:strRef>
          </c:cat>
          <c:val>
            <c:numRef>
              <c:f>'Q1'!$V$2:$V$12</c:f>
              <c:numCache>
                <c:formatCode>General</c:formatCode>
                <c:ptCount val="11"/>
                <c:pt idx="0">
                  <c:v>3</c:v>
                </c:pt>
                <c:pt idx="1">
                  <c:v>6</c:v>
                </c:pt>
                <c:pt idx="2">
                  <c:v>5</c:v>
                </c:pt>
                <c:pt idx="3">
                  <c:v>10</c:v>
                </c:pt>
                <c:pt idx="4">
                  <c:v>1</c:v>
                </c:pt>
                <c:pt idx="5">
                  <c:v>6</c:v>
                </c:pt>
                <c:pt idx="6">
                  <c:v>1</c:v>
                </c:pt>
                <c:pt idx="7">
                  <c:v>8</c:v>
                </c:pt>
                <c:pt idx="8">
                  <c:v>4</c:v>
                </c:pt>
                <c:pt idx="9">
                  <c:v>3</c:v>
                </c:pt>
                <c:pt idx="1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EE4-4814-AA83-C33CBA65C3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2930942"/>
        <c:axId val="714354595"/>
      </c:barChart>
      <c:catAx>
        <c:axId val="16429309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714354595"/>
        <c:crosses val="autoZero"/>
        <c:auto val="1"/>
        <c:lblAlgn val="ctr"/>
        <c:lblOffset val="100"/>
        <c:noMultiLvlLbl val="1"/>
      </c:catAx>
      <c:valAx>
        <c:axId val="714354595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642930942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lang="en-US" b="0">
                <a:solidFill>
                  <a:srgbClr val="757575"/>
                </a:solidFill>
                <a:latin typeface="+mn-lt"/>
              </a:rPr>
              <a:t>Macro # Per Year Q1</a:t>
            </a:r>
          </a:p>
        </c:rich>
      </c:tx>
      <c:overlay val="0"/>
    </c:title>
    <c:autoTitleDeleted val="0"/>
    <c:plotArea>
      <c:layout/>
      <c:barChart>
        <c:barDir val="col"/>
        <c:grouping val="stacked"/>
        <c:varyColors val="1"/>
        <c:ser>
          <c:idx val="0"/>
          <c:order val="0"/>
          <c:tx>
            <c:strRef>
              <c:f>'Q1'!$U$2</c:f>
              <c:strCache>
                <c:ptCount val="1"/>
                <c:pt idx="0">
                  <c:v>Cambaridae</c:v>
                </c:pt>
              </c:strCache>
            </c:strRef>
          </c:tx>
          <c:spPr>
            <a:solidFill>
              <a:schemeClr val="accent1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'Q1'!$V$2:$Z$2</c:f>
              <c:numCache>
                <c:formatCode>General</c:formatCode>
                <c:ptCount val="5"/>
                <c:pt idx="0">
                  <c:v>3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2-4C7D-86DA-FE2A8F1E8A1A}"/>
            </c:ext>
          </c:extLst>
        </c:ser>
        <c:ser>
          <c:idx val="1"/>
          <c:order val="1"/>
          <c:tx>
            <c:strRef>
              <c:f>'Q1'!$U$3</c:f>
              <c:strCache>
                <c:ptCount val="1"/>
                <c:pt idx="0">
                  <c:v>Oligochaete</c:v>
                </c:pt>
              </c:strCache>
            </c:strRef>
          </c:tx>
          <c:spPr>
            <a:solidFill>
              <a:schemeClr val="accent2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'Q1'!$V$3:$Z$3</c:f>
              <c:numCache>
                <c:formatCode>General</c:formatCode>
                <c:ptCount val="5"/>
                <c:pt idx="0">
                  <c:v>6</c:v>
                </c:pt>
                <c:pt idx="2">
                  <c:v>2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62-4C7D-86DA-FE2A8F1E8A1A}"/>
            </c:ext>
          </c:extLst>
        </c:ser>
        <c:ser>
          <c:idx val="2"/>
          <c:order val="2"/>
          <c:tx>
            <c:strRef>
              <c:f>'Q1'!$U$4</c:f>
              <c:strCache>
                <c:ptCount val="1"/>
                <c:pt idx="0">
                  <c:v>Asellidae</c:v>
                </c:pt>
              </c:strCache>
            </c:strRef>
          </c:tx>
          <c:spPr>
            <a:solidFill>
              <a:schemeClr val="accent3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'Q1'!$V$4:$Z$4</c:f>
              <c:numCache>
                <c:formatCode>General</c:formatCode>
                <c:ptCount val="5"/>
                <c:pt idx="0">
                  <c:v>5</c:v>
                </c:pt>
                <c:pt idx="1">
                  <c:v>5</c:v>
                </c:pt>
                <c:pt idx="2">
                  <c:v>9</c:v>
                </c:pt>
                <c:pt idx="3">
                  <c:v>4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862-4C7D-86DA-FE2A8F1E8A1A}"/>
            </c:ext>
          </c:extLst>
        </c:ser>
        <c:ser>
          <c:idx val="3"/>
          <c:order val="3"/>
          <c:tx>
            <c:strRef>
              <c:f>'Q1'!$U$5</c:f>
              <c:strCache>
                <c:ptCount val="1"/>
                <c:pt idx="0">
                  <c:v>Chironomidae</c:v>
                </c:pt>
              </c:strCache>
            </c:strRef>
          </c:tx>
          <c:spPr>
            <a:solidFill>
              <a:schemeClr val="accent4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'Q1'!$V$5:$Z$5</c:f>
              <c:numCache>
                <c:formatCode>General</c:formatCode>
                <c:ptCount val="5"/>
                <c:pt idx="0">
                  <c:v>10</c:v>
                </c:pt>
                <c:pt idx="1">
                  <c:v>6</c:v>
                </c:pt>
                <c:pt idx="2">
                  <c:v>4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862-4C7D-86DA-FE2A8F1E8A1A}"/>
            </c:ext>
          </c:extLst>
        </c:ser>
        <c:ser>
          <c:idx val="4"/>
          <c:order val="4"/>
          <c:tx>
            <c:strRef>
              <c:f>'Q1'!$U$6</c:f>
              <c:strCache>
                <c:ptCount val="1"/>
                <c:pt idx="0">
                  <c:v>Hydropsychidae</c:v>
                </c:pt>
              </c:strCache>
            </c:strRef>
          </c:tx>
          <c:spPr>
            <a:solidFill>
              <a:schemeClr val="accent5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'Q1'!$V$6:$Z$6</c:f>
              <c:numCache>
                <c:formatCode>General</c:formatCode>
                <c:ptCount val="5"/>
                <c:pt idx="0">
                  <c:v>1</c:v>
                </c:pt>
                <c:pt idx="1">
                  <c:v>34</c:v>
                </c:pt>
                <c:pt idx="2">
                  <c:v>12</c:v>
                </c:pt>
                <c:pt idx="3">
                  <c:v>7</c:v>
                </c:pt>
                <c:pt idx="4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862-4C7D-86DA-FE2A8F1E8A1A}"/>
            </c:ext>
          </c:extLst>
        </c:ser>
        <c:ser>
          <c:idx val="5"/>
          <c:order val="5"/>
          <c:tx>
            <c:strRef>
              <c:f>'Q1'!$U$7</c:f>
              <c:strCache>
                <c:ptCount val="1"/>
                <c:pt idx="0">
                  <c:v>Gammaridae </c:v>
                </c:pt>
              </c:strCache>
            </c:strRef>
          </c:tx>
          <c:spPr>
            <a:solidFill>
              <a:schemeClr val="accent6"/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'Q1'!$V$7:$Z$7</c:f>
              <c:numCache>
                <c:formatCode>General</c:formatCode>
                <c:ptCount val="5"/>
                <c:pt idx="0">
                  <c:v>6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862-4C7D-86DA-FE2A8F1E8A1A}"/>
            </c:ext>
          </c:extLst>
        </c:ser>
        <c:ser>
          <c:idx val="6"/>
          <c:order val="6"/>
          <c:tx>
            <c:strRef>
              <c:f>'Q1'!$U$8</c:f>
              <c:strCache>
                <c:ptCount val="1"/>
                <c:pt idx="0">
                  <c:v>Baetidae</c:v>
                </c:pt>
              </c:strCache>
            </c:strRef>
          </c:tx>
          <c:spPr>
            <a:solidFill>
              <a:schemeClr val="accent1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'Q1'!$V$8:$Z$8</c:f>
              <c:numCache>
                <c:formatCode>General</c:formatCode>
                <c:ptCount val="5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D862-4C7D-86DA-FE2A8F1E8A1A}"/>
            </c:ext>
          </c:extLst>
        </c:ser>
        <c:ser>
          <c:idx val="7"/>
          <c:order val="7"/>
          <c:tx>
            <c:strRef>
              <c:f>'Q1'!$U$9</c:f>
              <c:strCache>
                <c:ptCount val="1"/>
                <c:pt idx="0">
                  <c:v>Elmidae</c:v>
                </c:pt>
              </c:strCache>
            </c:strRef>
          </c:tx>
          <c:spPr>
            <a:solidFill>
              <a:schemeClr val="accent2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'Q1'!$V$9:$Z$9</c:f>
              <c:numCache>
                <c:formatCode>General</c:formatCode>
                <c:ptCount val="5"/>
                <c:pt idx="0">
                  <c:v>8</c:v>
                </c:pt>
                <c:pt idx="1">
                  <c:v>12</c:v>
                </c:pt>
                <c:pt idx="2">
                  <c:v>4</c:v>
                </c:pt>
                <c:pt idx="4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862-4C7D-86DA-FE2A8F1E8A1A}"/>
            </c:ext>
          </c:extLst>
        </c:ser>
        <c:ser>
          <c:idx val="8"/>
          <c:order val="8"/>
          <c:tx>
            <c:strRef>
              <c:f>'Q1'!$U$10</c:f>
              <c:strCache>
                <c:ptCount val="1"/>
                <c:pt idx="0">
                  <c:v>Tipulidae</c:v>
                </c:pt>
              </c:strCache>
            </c:strRef>
          </c:tx>
          <c:spPr>
            <a:solidFill>
              <a:schemeClr val="accent3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'Q1'!$V$10:$Z$10</c:f>
              <c:numCache>
                <c:formatCode>General</c:formatCode>
                <c:ptCount val="5"/>
                <c:pt idx="0">
                  <c:v>4</c:v>
                </c:pt>
                <c:pt idx="1">
                  <c:v>2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D862-4C7D-86DA-FE2A8F1E8A1A}"/>
            </c:ext>
          </c:extLst>
        </c:ser>
        <c:ser>
          <c:idx val="9"/>
          <c:order val="9"/>
          <c:tx>
            <c:strRef>
              <c:f>'Q1'!$U$11</c:f>
              <c:strCache>
                <c:ptCount val="1"/>
                <c:pt idx="0">
                  <c:v>Planaridae</c:v>
                </c:pt>
              </c:strCache>
            </c:strRef>
          </c:tx>
          <c:spPr>
            <a:solidFill>
              <a:schemeClr val="accent4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'Q1'!$V$11:$Z$11</c:f>
              <c:numCache>
                <c:formatCode>General</c:formatCode>
                <c:ptCount val="5"/>
                <c:pt idx="0">
                  <c:v>3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862-4C7D-86DA-FE2A8F1E8A1A}"/>
            </c:ext>
          </c:extLst>
        </c:ser>
        <c:ser>
          <c:idx val="10"/>
          <c:order val="10"/>
          <c:tx>
            <c:strRef>
              <c:f>'Q1'!$U$12</c:f>
              <c:strCache>
                <c:ptCount val="1"/>
                <c:pt idx="0">
                  <c:v>Erpobdellidae</c:v>
                </c:pt>
              </c:strCache>
            </c:strRef>
          </c:tx>
          <c:spPr>
            <a:solidFill>
              <a:schemeClr val="accent5">
                <a:lumOff val="30000"/>
              </a:schemeClr>
            </a:solidFill>
            <a:ln cmpd="sng">
              <a:noFill/>
            </a:ln>
          </c:spPr>
          <c:invertIfNegative val="0"/>
          <c:cat>
            <c:numRef>
              <c:f>'Q1'!$V$1:$Z$1</c:f>
              <c:numCache>
                <c:formatCode>General</c:formatCode>
                <c:ptCount val="5"/>
                <c:pt idx="0">
                  <c:v>2023</c:v>
                </c:pt>
                <c:pt idx="1">
                  <c:v>2022</c:v>
                </c:pt>
                <c:pt idx="2">
                  <c:v>2021</c:v>
                </c:pt>
                <c:pt idx="3">
                  <c:v>2020</c:v>
                </c:pt>
                <c:pt idx="4">
                  <c:v>2019</c:v>
                </c:pt>
              </c:numCache>
            </c:numRef>
          </c:cat>
          <c:val>
            <c:numRef>
              <c:f>'Q1'!$V$12:$Z$12</c:f>
              <c:numCache>
                <c:formatCode>General</c:formatCode>
                <c:ptCount val="5"/>
                <c:pt idx="0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862-4C7D-86DA-FE2A8F1E8A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87133997"/>
        <c:axId val="1820787286"/>
      </c:barChart>
      <c:catAx>
        <c:axId val="587133997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1820787286"/>
        <c:crosses val="autoZero"/>
        <c:auto val="1"/>
        <c:lblAlgn val="ctr"/>
        <c:lblOffset val="100"/>
        <c:noMultiLvlLbl val="1"/>
      </c:catAx>
      <c:valAx>
        <c:axId val="1820787286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n-US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n-US"/>
          </a:p>
        </c:txPr>
        <c:crossAx val="587133997"/>
        <c:crosses val="autoZero"/>
        <c:crossBetween val="between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n-US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68</xdr:row>
      <xdr:rowOff>47625</xdr:rowOff>
    </xdr:from>
    <xdr:ext cx="5715000" cy="3533775"/>
    <xdr:graphicFrame macro="">
      <xdr:nvGraphicFramePr>
        <xdr:cNvPr id="14" name="Chart 14" title="Chart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200025</xdr:colOff>
      <xdr:row>10</xdr:row>
      <xdr:rowOff>9525</xdr:rowOff>
    </xdr:from>
    <xdr:ext cx="4591050" cy="2838450"/>
    <xdr:graphicFrame macro="">
      <xdr:nvGraphicFramePr>
        <xdr:cNvPr id="17" name="Chart 17" title="Chart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21</xdr:col>
      <xdr:colOff>200025</xdr:colOff>
      <xdr:row>24</xdr:row>
      <xdr:rowOff>85725</xdr:rowOff>
    </xdr:from>
    <xdr:ext cx="4591050" cy="2838450"/>
    <xdr:graphicFrame macro="">
      <xdr:nvGraphicFramePr>
        <xdr:cNvPr id="18" name="Chart 18" title="Chart">
          <a:extLst>
            <a:ext uri="{FF2B5EF4-FFF2-40B4-BE49-F238E27FC236}">
              <a16:creationId xmlns:a16="http://schemas.microsoft.com/office/drawing/2014/main" id="{00000000-0008-0000-0900-00001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0</xdr:col>
      <xdr:colOff>276225</xdr:colOff>
      <xdr:row>72</xdr:row>
      <xdr:rowOff>161925</xdr:rowOff>
    </xdr:from>
    <xdr:ext cx="5715000" cy="3533775"/>
    <xdr:graphicFrame macro="">
      <xdr:nvGraphicFramePr>
        <xdr:cNvPr id="19" name="Chart 19" title="Chart">
          <a:extLst>
            <a:ext uri="{FF2B5EF4-FFF2-40B4-BE49-F238E27FC236}">
              <a16:creationId xmlns:a16="http://schemas.microsoft.com/office/drawing/2014/main" id="{00000000-0008-0000-0900-00001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21</xdr:col>
      <xdr:colOff>123825</xdr:colOff>
      <xdr:row>7</xdr:row>
      <xdr:rowOff>9525</xdr:rowOff>
    </xdr:from>
    <xdr:ext cx="4667250" cy="2886075"/>
    <xdr:graphicFrame macro="">
      <xdr:nvGraphicFramePr>
        <xdr:cNvPr id="22" name="Chart 22" title="Chart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16</xdr:col>
      <xdr:colOff>266700</xdr:colOff>
      <xdr:row>7</xdr:row>
      <xdr:rowOff>9525</xdr:rowOff>
    </xdr:from>
    <xdr:ext cx="4667250" cy="2886075"/>
    <xdr:graphicFrame macro="">
      <xdr:nvGraphicFramePr>
        <xdr:cNvPr id="23" name="Chart 23" title="Chart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114300</xdr:colOff>
      <xdr:row>12</xdr:row>
      <xdr:rowOff>28575</xdr:rowOff>
    </xdr:from>
    <xdr:ext cx="3724275" cy="2295525"/>
    <xdr:graphicFrame macro="">
      <xdr:nvGraphicFramePr>
        <xdr:cNvPr id="27" name="Chart 27" title="Chart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18</xdr:col>
      <xdr:colOff>257175</xdr:colOff>
      <xdr:row>12</xdr:row>
      <xdr:rowOff>28575</xdr:rowOff>
    </xdr:from>
    <xdr:ext cx="3648075" cy="2247900"/>
    <xdr:graphicFrame macro="">
      <xdr:nvGraphicFramePr>
        <xdr:cNvPr id="28" name="Chart 28" title="Chart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"/>
  <sheetViews>
    <sheetView workbookViewId="0"/>
  </sheetViews>
  <sheetFormatPr defaultColWidth="12.6640625" defaultRowHeight="15.75" customHeight="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47"/>
  <sheetViews>
    <sheetView topLeftCell="A19" workbookViewId="0">
      <selection activeCell="I23" sqref="I23"/>
    </sheetView>
  </sheetViews>
  <sheetFormatPr defaultColWidth="12.6640625" defaultRowHeight="15.75" customHeight="1"/>
  <cols>
    <col min="1" max="1" width="18.33203125" customWidth="1"/>
    <col min="3" max="3" width="13.6640625" customWidth="1"/>
    <col min="4" max="4" width="15.88671875" customWidth="1"/>
    <col min="5" max="5" width="16.44140625" customWidth="1"/>
    <col min="6" max="6" width="14.77734375" customWidth="1"/>
    <col min="7" max="7" width="13.109375" customWidth="1"/>
  </cols>
  <sheetData>
    <row r="1" spans="1:10">
      <c r="A1" s="61" t="s">
        <v>0</v>
      </c>
      <c r="B1" s="62"/>
      <c r="C1" s="62"/>
      <c r="D1" s="62"/>
      <c r="E1" s="2"/>
      <c r="F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spans="1:10">
      <c r="A3" s="2" t="s">
        <v>11</v>
      </c>
      <c r="B3" s="2" t="s">
        <v>12</v>
      </c>
      <c r="D3" s="3" t="s">
        <v>13</v>
      </c>
      <c r="E3" s="2" t="s">
        <v>14</v>
      </c>
      <c r="F3" s="5">
        <v>1</v>
      </c>
      <c r="G3" s="5">
        <v>14</v>
      </c>
      <c r="H3" s="6">
        <f>G3/G23</f>
        <v>4.9982149232416992E-3</v>
      </c>
      <c r="I3" s="7">
        <f t="shared" ref="I3:I22" si="0">LN(H3)</f>
        <v>-5.29867444564485</v>
      </c>
      <c r="J3" s="7">
        <f t="shared" ref="J3:J22" si="1">H3*I3</f>
        <v>-2.6483913687621527E-2</v>
      </c>
    </row>
    <row r="4" spans="1:10">
      <c r="A4" s="2" t="s">
        <v>15</v>
      </c>
      <c r="B4" s="2" t="s">
        <v>16</v>
      </c>
      <c r="C4" s="2" t="s">
        <v>17</v>
      </c>
      <c r="D4" s="3" t="s">
        <v>18</v>
      </c>
      <c r="E4" s="2" t="s">
        <v>19</v>
      </c>
      <c r="F4" s="5">
        <v>8</v>
      </c>
      <c r="G4" s="5">
        <v>47</v>
      </c>
      <c r="H4" s="7">
        <f>G4/G23</f>
        <v>1.6779721528025704E-2</v>
      </c>
      <c r="I4" s="7">
        <f t="shared" si="0"/>
        <v>-4.0875841735500504</v>
      </c>
      <c r="J4" s="7">
        <f t="shared" si="1"/>
        <v>-6.8588524154534938E-2</v>
      </c>
    </row>
    <row r="5" spans="1:10">
      <c r="A5" s="2" t="s">
        <v>15</v>
      </c>
      <c r="B5" s="2" t="s">
        <v>20</v>
      </c>
      <c r="C5" s="2" t="s">
        <v>21</v>
      </c>
      <c r="D5" s="3" t="s">
        <v>22</v>
      </c>
      <c r="E5" s="2" t="s">
        <v>23</v>
      </c>
      <c r="F5" s="5">
        <v>6</v>
      </c>
      <c r="G5" s="5">
        <v>107</v>
      </c>
      <c r="H5" s="7">
        <f>G5/G23</f>
        <v>3.8200642627632987E-2</v>
      </c>
      <c r="I5" s="7">
        <f t="shared" si="0"/>
        <v>-3.2649029407982022</v>
      </c>
      <c r="J5" s="7">
        <f t="shared" si="1"/>
        <v>-0.1247213904553401</v>
      </c>
    </row>
    <row r="6" spans="1:10">
      <c r="A6" s="2" t="s">
        <v>15</v>
      </c>
      <c r="B6" s="2" t="s">
        <v>20</v>
      </c>
      <c r="C6" s="2" t="s">
        <v>24</v>
      </c>
      <c r="D6" s="3" t="s">
        <v>25</v>
      </c>
      <c r="E6" s="2" t="s">
        <v>23</v>
      </c>
      <c r="F6" s="5">
        <v>4</v>
      </c>
      <c r="G6" s="5">
        <v>528</v>
      </c>
      <c r="H6" s="7">
        <f>G6/G23</f>
        <v>0.1885041056765441</v>
      </c>
      <c r="I6" s="7">
        <f t="shared" si="0"/>
        <v>-1.6686354915538471</v>
      </c>
      <c r="J6" s="7">
        <f t="shared" si="1"/>
        <v>-0.31454464103549851</v>
      </c>
    </row>
    <row r="7" spans="1:10">
      <c r="A7" s="2" t="s">
        <v>15</v>
      </c>
      <c r="B7" s="2" t="s">
        <v>26</v>
      </c>
      <c r="C7" s="2" t="s">
        <v>27</v>
      </c>
      <c r="D7" s="3" t="s">
        <v>28</v>
      </c>
      <c r="E7" s="2" t="s">
        <v>19</v>
      </c>
      <c r="F7" s="5">
        <v>4</v>
      </c>
      <c r="G7" s="5">
        <v>1358</v>
      </c>
      <c r="H7" s="7">
        <f>G7/G23</f>
        <v>0.48482684755444483</v>
      </c>
      <c r="I7" s="7">
        <f t="shared" si="0"/>
        <v>-0.72396346714146709</v>
      </c>
      <c r="J7" s="7">
        <f t="shared" si="1"/>
        <v>-0.35099692551878336</v>
      </c>
    </row>
    <row r="8" spans="1:10">
      <c r="A8" s="2" t="s">
        <v>15</v>
      </c>
      <c r="B8" s="2" t="s">
        <v>20</v>
      </c>
      <c r="C8" s="2" t="s">
        <v>29</v>
      </c>
      <c r="D8" s="3" t="s">
        <v>30</v>
      </c>
      <c r="E8" s="2" t="s">
        <v>31</v>
      </c>
      <c r="F8" s="5">
        <v>5</v>
      </c>
      <c r="G8" s="5">
        <v>561</v>
      </c>
      <c r="H8" s="7">
        <f>G8/G23</f>
        <v>0.2002856122813281</v>
      </c>
      <c r="I8" s="7">
        <f t="shared" si="0"/>
        <v>-1.6080108697374123</v>
      </c>
      <c r="J8" s="7">
        <f t="shared" si="1"/>
        <v>-0.32206144160038852</v>
      </c>
    </row>
    <row r="9" spans="1:10">
      <c r="A9" s="2" t="s">
        <v>15</v>
      </c>
      <c r="B9" s="2" t="s">
        <v>20</v>
      </c>
      <c r="C9" s="2" t="s">
        <v>21</v>
      </c>
      <c r="D9" s="3" t="s">
        <v>32</v>
      </c>
      <c r="E9" s="8" t="s">
        <v>23</v>
      </c>
      <c r="F9" s="5">
        <v>6</v>
      </c>
      <c r="G9" s="5">
        <v>12</v>
      </c>
      <c r="H9" s="7">
        <f>G9/G23</f>
        <v>4.2841842199214568E-3</v>
      </c>
      <c r="I9" s="7">
        <f t="shared" si="0"/>
        <v>-5.4528251254721081</v>
      </c>
      <c r="J9" s="7">
        <f t="shared" si="1"/>
        <v>-2.3360907356538844E-2</v>
      </c>
    </row>
    <row r="10" spans="1:10">
      <c r="A10" s="2" t="s">
        <v>15</v>
      </c>
      <c r="B10" s="2" t="s">
        <v>20</v>
      </c>
      <c r="C10" s="2" t="s">
        <v>21</v>
      </c>
      <c r="D10" s="3" t="s">
        <v>33</v>
      </c>
      <c r="E10" s="8" t="s">
        <v>19</v>
      </c>
      <c r="F10" s="5">
        <v>3</v>
      </c>
      <c r="G10" s="5">
        <v>15</v>
      </c>
      <c r="H10" s="7">
        <f>G10/G23</f>
        <v>5.3552302749018208E-3</v>
      </c>
      <c r="I10" s="7">
        <f t="shared" si="0"/>
        <v>-5.2296815741578984</v>
      </c>
      <c r="J10" s="7">
        <f t="shared" si="1"/>
        <v>-2.800614909402659E-2</v>
      </c>
    </row>
    <row r="11" spans="1:10">
      <c r="A11" s="2" t="s">
        <v>34</v>
      </c>
      <c r="B11" s="2" t="s">
        <v>12</v>
      </c>
      <c r="C11" s="2" t="s">
        <v>35</v>
      </c>
      <c r="D11" s="3" t="s">
        <v>36</v>
      </c>
      <c r="E11" s="8" t="s">
        <v>14</v>
      </c>
      <c r="F11" s="5">
        <v>6</v>
      </c>
      <c r="G11" s="5">
        <v>9</v>
      </c>
      <c r="H11" s="7">
        <f>G11/G23</f>
        <v>3.2131381649410924E-3</v>
      </c>
      <c r="I11" s="7">
        <f t="shared" si="0"/>
        <v>-5.7405071979238889</v>
      </c>
      <c r="J11" s="7">
        <f t="shared" si="1"/>
        <v>-1.8445042763768297E-2</v>
      </c>
    </row>
    <row r="12" spans="1:10">
      <c r="A12" s="2" t="s">
        <v>15</v>
      </c>
      <c r="D12" s="3" t="s">
        <v>37</v>
      </c>
      <c r="E12" s="2" t="s">
        <v>31</v>
      </c>
      <c r="F12" s="5">
        <v>3</v>
      </c>
      <c r="G12" s="5">
        <v>1</v>
      </c>
      <c r="H12" s="7">
        <f>G12/G23</f>
        <v>3.570153516601214E-4</v>
      </c>
      <c r="I12" s="7">
        <f t="shared" si="0"/>
        <v>-7.9377317752601089</v>
      </c>
      <c r="J12" s="7">
        <f t="shared" si="1"/>
        <v>-2.8338921011282076E-3</v>
      </c>
    </row>
    <row r="13" spans="1:10">
      <c r="A13" s="2" t="s">
        <v>34</v>
      </c>
      <c r="B13" s="2" t="s">
        <v>38</v>
      </c>
      <c r="D13" s="3" t="s">
        <v>39</v>
      </c>
      <c r="E13" s="2" t="s">
        <v>23</v>
      </c>
      <c r="F13" s="5">
        <v>8</v>
      </c>
      <c r="G13" s="5">
        <v>7</v>
      </c>
      <c r="H13" s="7">
        <f>F13/G23</f>
        <v>2.8561228132809712E-3</v>
      </c>
      <c r="I13" s="7">
        <f t="shared" si="0"/>
        <v>-5.8582902335802727</v>
      </c>
      <c r="J13" s="7">
        <f t="shared" si="1"/>
        <v>-1.6731996382949726E-2</v>
      </c>
    </row>
    <row r="14" spans="1:10">
      <c r="A14" s="2" t="s">
        <v>15</v>
      </c>
      <c r="B14" s="2" t="s">
        <v>20</v>
      </c>
      <c r="C14" s="2" t="s">
        <v>40</v>
      </c>
      <c r="D14" s="3" t="s">
        <v>41</v>
      </c>
      <c r="E14" s="2" t="s">
        <v>42</v>
      </c>
      <c r="F14" s="5">
        <v>4</v>
      </c>
      <c r="G14" s="5">
        <v>54</v>
      </c>
      <c r="H14" s="7">
        <f>G14/G23</f>
        <v>1.9278828989646554E-2</v>
      </c>
      <c r="I14" s="7">
        <f t="shared" si="0"/>
        <v>-3.9487477286958343</v>
      </c>
      <c r="J14" s="7">
        <f t="shared" si="1"/>
        <v>-7.6127232184782234E-2</v>
      </c>
    </row>
    <row r="15" spans="1:10">
      <c r="B15" s="2" t="s">
        <v>43</v>
      </c>
      <c r="D15" s="3" t="s">
        <v>44</v>
      </c>
      <c r="E15" s="2" t="s">
        <v>23</v>
      </c>
      <c r="F15" s="5">
        <v>4</v>
      </c>
      <c r="G15" s="5">
        <v>63</v>
      </c>
      <c r="H15" s="7">
        <f>G15/G23</f>
        <v>2.2491967154587646E-2</v>
      </c>
      <c r="I15" s="7">
        <f t="shared" si="0"/>
        <v>-3.7945970488685759</v>
      </c>
      <c r="J15" s="7">
        <f t="shared" si="1"/>
        <v>-8.5347952188047221E-2</v>
      </c>
    </row>
    <row r="16" spans="1:10">
      <c r="A16" s="2" t="s">
        <v>34</v>
      </c>
      <c r="B16" s="2" t="s">
        <v>12</v>
      </c>
      <c r="C16" s="2" t="s">
        <v>45</v>
      </c>
      <c r="D16" s="3" t="s">
        <v>46</v>
      </c>
      <c r="E16" s="2" t="s">
        <v>14</v>
      </c>
      <c r="F16" s="5"/>
      <c r="G16" s="5">
        <v>3</v>
      </c>
      <c r="H16" s="7">
        <f>G16/G23</f>
        <v>1.0710460549803642E-3</v>
      </c>
      <c r="I16" s="7">
        <f t="shared" si="0"/>
        <v>-6.8391194865919989</v>
      </c>
      <c r="J16" s="7">
        <f t="shared" si="1"/>
        <v>-7.3250119456536944E-3</v>
      </c>
    </row>
    <row r="17" spans="1:12">
      <c r="A17" s="2" t="s">
        <v>15</v>
      </c>
      <c r="B17" s="2" t="s">
        <v>20</v>
      </c>
      <c r="C17" s="2" t="s">
        <v>47</v>
      </c>
      <c r="D17" s="3" t="s">
        <v>48</v>
      </c>
      <c r="E17" s="2" t="s">
        <v>14</v>
      </c>
      <c r="F17" s="5">
        <v>3</v>
      </c>
      <c r="G17" s="5">
        <v>4</v>
      </c>
      <c r="H17" s="7">
        <f>G17/G23</f>
        <v>1.4280614066404856E-3</v>
      </c>
      <c r="I17" s="7">
        <f t="shared" si="0"/>
        <v>-6.5514374141402181</v>
      </c>
      <c r="J17" s="7">
        <f t="shared" si="1"/>
        <v>-9.3558549291541861E-3</v>
      </c>
    </row>
    <row r="18" spans="1:12">
      <c r="A18" s="2" t="s">
        <v>34</v>
      </c>
      <c r="B18" s="2" t="s">
        <v>12</v>
      </c>
      <c r="C18" s="2" t="s">
        <v>49</v>
      </c>
      <c r="D18" s="3" t="s">
        <v>50</v>
      </c>
      <c r="E18" s="2" t="s">
        <v>23</v>
      </c>
      <c r="F18" s="5">
        <v>8</v>
      </c>
      <c r="G18" s="5">
        <v>9</v>
      </c>
      <c r="H18" s="7">
        <f>G18/G23</f>
        <v>3.2131381649410924E-3</v>
      </c>
      <c r="I18" s="7">
        <f t="shared" si="0"/>
        <v>-5.7405071979238889</v>
      </c>
      <c r="J18" s="7">
        <f t="shared" si="1"/>
        <v>-1.8445042763768297E-2</v>
      </c>
    </row>
    <row r="19" spans="1:12">
      <c r="A19" s="2" t="s">
        <v>15</v>
      </c>
      <c r="B19" s="2" t="s">
        <v>51</v>
      </c>
      <c r="C19" s="2" t="s">
        <v>52</v>
      </c>
      <c r="D19" s="3" t="s">
        <v>53</v>
      </c>
      <c r="E19" s="2" t="s">
        <v>19</v>
      </c>
      <c r="F19" s="5">
        <v>6</v>
      </c>
      <c r="G19" s="5">
        <v>1</v>
      </c>
      <c r="H19" s="7">
        <f>G19/G23</f>
        <v>3.570153516601214E-4</v>
      </c>
      <c r="I19" s="7">
        <f t="shared" si="0"/>
        <v>-7.9377317752601089</v>
      </c>
      <c r="J19" s="7">
        <f t="shared" si="1"/>
        <v>-2.8338921011282076E-3</v>
      </c>
    </row>
    <row r="20" spans="1:12">
      <c r="A20" s="2" t="s">
        <v>34</v>
      </c>
      <c r="B20" s="2" t="s">
        <v>12</v>
      </c>
      <c r="C20" s="2" t="s">
        <v>45</v>
      </c>
      <c r="D20" s="3" t="s">
        <v>54</v>
      </c>
      <c r="F20" s="5">
        <v>3</v>
      </c>
      <c r="G20" s="5">
        <v>1</v>
      </c>
      <c r="H20" s="7">
        <f>G20/G23</f>
        <v>3.570153516601214E-4</v>
      </c>
      <c r="I20" s="7">
        <f t="shared" si="0"/>
        <v>-7.9377317752601089</v>
      </c>
      <c r="J20" s="7">
        <f t="shared" si="1"/>
        <v>-2.8338921011282076E-3</v>
      </c>
    </row>
    <row r="21" spans="1:12">
      <c r="D21" s="3" t="s">
        <v>55</v>
      </c>
      <c r="E21" s="2" t="s">
        <v>56</v>
      </c>
      <c r="F21" s="5">
        <v>4</v>
      </c>
      <c r="G21" s="5">
        <v>5</v>
      </c>
      <c r="H21" s="7">
        <f>G21/G23</f>
        <v>1.785076758300607E-3</v>
      </c>
      <c r="I21" s="7">
        <f t="shared" si="0"/>
        <v>-6.3282938628260084</v>
      </c>
      <c r="J21" s="7">
        <f t="shared" si="1"/>
        <v>-1.1296490294227078E-2</v>
      </c>
    </row>
    <row r="22" spans="1:12">
      <c r="A22" s="2" t="s">
        <v>15</v>
      </c>
      <c r="B22" s="2" t="s">
        <v>20</v>
      </c>
      <c r="C22" s="2" t="s">
        <v>21</v>
      </c>
      <c r="D22" s="3" t="s">
        <v>57</v>
      </c>
      <c r="E22" s="2" t="s">
        <v>56</v>
      </c>
      <c r="F22" s="5">
        <v>3</v>
      </c>
      <c r="G22" s="5">
        <v>2</v>
      </c>
      <c r="H22" s="7">
        <f>G22/G23</f>
        <v>7.140307033202428E-4</v>
      </c>
      <c r="I22" s="7">
        <f t="shared" si="0"/>
        <v>-7.2445845947001635</v>
      </c>
      <c r="J22" s="7">
        <f t="shared" si="1"/>
        <v>-5.1728558334167537E-3</v>
      </c>
    </row>
    <row r="23" spans="1:12">
      <c r="E23" s="8"/>
      <c r="G23" s="3">
        <f>SUM(G2:G22)</f>
        <v>2801</v>
      </c>
      <c r="J23" s="7">
        <f>SUM(J3:J22)</f>
        <v>-1.5155130484918844</v>
      </c>
    </row>
    <row r="24" spans="1:12">
      <c r="I24" s="3" t="s">
        <v>58</v>
      </c>
      <c r="J24" s="1">
        <v>1.516</v>
      </c>
    </row>
    <row r="25" spans="1:12">
      <c r="F25" s="3" t="s">
        <v>59</v>
      </c>
      <c r="G25" s="9">
        <v>20</v>
      </c>
      <c r="I25" s="3" t="s">
        <v>60</v>
      </c>
      <c r="J25" s="10">
        <f>LN(G25)</f>
        <v>2.9957322735539909</v>
      </c>
    </row>
    <row r="26" spans="1:12">
      <c r="I26" s="3" t="s">
        <v>61</v>
      </c>
      <c r="J26" s="10">
        <f>J24/J25</f>
        <v>0.50605323225412646</v>
      </c>
    </row>
    <row r="28" spans="1:12">
      <c r="A28" s="3" t="s">
        <v>13</v>
      </c>
      <c r="B28" s="5">
        <v>14</v>
      </c>
    </row>
    <row r="29" spans="1:12">
      <c r="A29" s="3" t="s">
        <v>18</v>
      </c>
      <c r="B29" s="5">
        <v>47</v>
      </c>
      <c r="I29" s="2" t="s">
        <v>19</v>
      </c>
      <c r="J29" s="2" t="s">
        <v>23</v>
      </c>
      <c r="K29" s="2" t="s">
        <v>14</v>
      </c>
      <c r="L29" s="2" t="s">
        <v>56</v>
      </c>
    </row>
    <row r="30" spans="1:12">
      <c r="A30" s="3" t="s">
        <v>22</v>
      </c>
      <c r="B30" s="5">
        <v>107</v>
      </c>
      <c r="I30" s="2">
        <f>G4+G7+G10+G19</f>
        <v>1421</v>
      </c>
      <c r="J30" s="2">
        <f>G5+G6+G8+G9+G12+G13+G15+G18</f>
        <v>1288</v>
      </c>
      <c r="K30" s="2">
        <f>G3+G11+G14+G16+G17</f>
        <v>84</v>
      </c>
      <c r="L30" s="2">
        <f>G21+G22</f>
        <v>7</v>
      </c>
    </row>
    <row r="31" spans="1:12">
      <c r="A31" s="3" t="s">
        <v>25</v>
      </c>
      <c r="B31" s="5">
        <v>528</v>
      </c>
    </row>
    <row r="32" spans="1:12">
      <c r="A32" s="3" t="s">
        <v>28</v>
      </c>
      <c r="B32" s="5">
        <v>1358</v>
      </c>
    </row>
    <row r="33" spans="1:2">
      <c r="A33" s="3" t="s">
        <v>30</v>
      </c>
      <c r="B33" s="5">
        <v>561</v>
      </c>
    </row>
    <row r="34" spans="1:2">
      <c r="A34" s="3" t="s">
        <v>32</v>
      </c>
      <c r="B34" s="5">
        <v>12</v>
      </c>
    </row>
    <row r="35" spans="1:2">
      <c r="A35" s="3" t="s">
        <v>33</v>
      </c>
      <c r="B35" s="5">
        <v>15</v>
      </c>
    </row>
    <row r="36" spans="1:2">
      <c r="A36" s="3" t="s">
        <v>36</v>
      </c>
      <c r="B36" s="5">
        <v>9</v>
      </c>
    </row>
    <row r="37" spans="1:2">
      <c r="A37" s="3" t="s">
        <v>37</v>
      </c>
      <c r="B37" s="5">
        <v>1</v>
      </c>
    </row>
    <row r="38" spans="1:2">
      <c r="A38" s="3" t="s">
        <v>39</v>
      </c>
      <c r="B38" s="5">
        <v>7</v>
      </c>
    </row>
    <row r="39" spans="1:2">
      <c r="A39" s="3" t="s">
        <v>41</v>
      </c>
      <c r="B39" s="5">
        <v>54</v>
      </c>
    </row>
    <row r="40" spans="1:2">
      <c r="A40" s="3" t="s">
        <v>44</v>
      </c>
      <c r="B40" s="5">
        <v>63</v>
      </c>
    </row>
    <row r="41" spans="1:2">
      <c r="A41" s="3" t="s">
        <v>46</v>
      </c>
      <c r="B41" s="5">
        <v>3</v>
      </c>
    </row>
    <row r="42" spans="1:2">
      <c r="A42" s="3" t="s">
        <v>48</v>
      </c>
      <c r="B42" s="5">
        <v>4</v>
      </c>
    </row>
    <row r="43" spans="1:2">
      <c r="A43" s="3" t="s">
        <v>50</v>
      </c>
      <c r="B43" s="5">
        <v>9</v>
      </c>
    </row>
    <row r="44" spans="1:2">
      <c r="A44" s="3" t="s">
        <v>53</v>
      </c>
      <c r="B44" s="5">
        <v>1</v>
      </c>
    </row>
    <row r="45" spans="1:2">
      <c r="A45" s="3" t="s">
        <v>54</v>
      </c>
      <c r="B45" s="5">
        <v>1</v>
      </c>
    </row>
    <row r="46" spans="1:2">
      <c r="A46" s="3" t="s">
        <v>55</v>
      </c>
      <c r="B46" s="5">
        <v>5</v>
      </c>
    </row>
    <row r="47" spans="1:2">
      <c r="A47" s="3" t="s">
        <v>57</v>
      </c>
      <c r="B47" s="5">
        <v>2</v>
      </c>
    </row>
  </sheetData>
  <mergeCells count="1">
    <mergeCell ref="A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J48"/>
  <sheetViews>
    <sheetView topLeftCell="A18" workbookViewId="0">
      <selection sqref="A1:D1"/>
    </sheetView>
  </sheetViews>
  <sheetFormatPr defaultColWidth="12.6640625" defaultRowHeight="15.75" customHeight="1"/>
  <cols>
    <col min="1" max="1" width="18.33203125" customWidth="1"/>
    <col min="4" max="4" width="14.77734375" customWidth="1"/>
    <col min="5" max="5" width="15.21875" customWidth="1"/>
    <col min="6" max="6" width="15.6640625" customWidth="1"/>
  </cols>
  <sheetData>
    <row r="1" spans="1:10">
      <c r="A1" s="61" t="s">
        <v>0</v>
      </c>
      <c r="B1" s="62"/>
      <c r="C1" s="62"/>
      <c r="D1" s="62"/>
      <c r="E1" s="3"/>
      <c r="F1" s="3"/>
      <c r="G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spans="1:10">
      <c r="A3" s="2" t="s">
        <v>62</v>
      </c>
      <c r="B3" s="2" t="s">
        <v>63</v>
      </c>
      <c r="C3" s="2" t="s">
        <v>64</v>
      </c>
      <c r="D3" s="3" t="s">
        <v>65</v>
      </c>
      <c r="E3" s="2" t="s">
        <v>19</v>
      </c>
      <c r="F3" s="5">
        <v>6</v>
      </c>
      <c r="G3" s="5">
        <v>13</v>
      </c>
      <c r="H3" s="11">
        <f>G3/G23</f>
        <v>9.2329545454545459E-3</v>
      </c>
      <c r="I3" s="7">
        <f t="shared" ref="I3:I22" si="0">LN(H3)</f>
        <v>-4.6849761792564513</v>
      </c>
      <c r="J3" s="7">
        <f t="shared" ref="J3:J22" si="1">H3*I3</f>
        <v>-4.325617210961212E-2</v>
      </c>
    </row>
    <row r="4" spans="1:10">
      <c r="A4" s="2" t="s">
        <v>66</v>
      </c>
      <c r="B4" s="12" t="s">
        <v>67</v>
      </c>
      <c r="C4" s="2" t="s">
        <v>68</v>
      </c>
      <c r="D4" s="3" t="s">
        <v>67</v>
      </c>
      <c r="E4" s="2" t="s">
        <v>23</v>
      </c>
      <c r="F4" s="5">
        <v>10</v>
      </c>
      <c r="G4" s="5">
        <v>23</v>
      </c>
      <c r="H4" s="11">
        <f>G4/G23</f>
        <v>1.6335227272727272E-2</v>
      </c>
      <c r="I4" s="7">
        <f t="shared" si="0"/>
        <v>-4.1144313207888379</v>
      </c>
      <c r="J4" s="7">
        <f t="shared" si="1"/>
        <v>-6.7210170723113111E-2</v>
      </c>
    </row>
    <row r="5" spans="1:10">
      <c r="A5" s="2" t="s">
        <v>11</v>
      </c>
      <c r="B5" s="2" t="s">
        <v>12</v>
      </c>
      <c r="D5" s="3" t="s">
        <v>13</v>
      </c>
      <c r="E5" s="2" t="s">
        <v>42</v>
      </c>
      <c r="F5" s="5">
        <v>1</v>
      </c>
      <c r="G5" s="5">
        <v>13</v>
      </c>
      <c r="H5" s="11">
        <f>G5/G23</f>
        <v>9.2329545454545459E-3</v>
      </c>
      <c r="I5" s="7">
        <f t="shared" si="0"/>
        <v>-4.6849761792564513</v>
      </c>
      <c r="J5" s="7">
        <f t="shared" si="1"/>
        <v>-4.325617210961212E-2</v>
      </c>
    </row>
    <row r="6" spans="1:10">
      <c r="A6" s="2" t="s">
        <v>15</v>
      </c>
      <c r="B6" s="2" t="s">
        <v>16</v>
      </c>
      <c r="C6" s="2" t="s">
        <v>17</v>
      </c>
      <c r="D6" s="3" t="s">
        <v>18</v>
      </c>
      <c r="E6" s="2" t="s">
        <v>19</v>
      </c>
      <c r="F6" s="5">
        <v>8</v>
      </c>
      <c r="G6" s="5">
        <v>348</v>
      </c>
      <c r="H6" s="11">
        <f>G6/G23</f>
        <v>0.24715909090909091</v>
      </c>
      <c r="I6" s="7">
        <f t="shared" si="0"/>
        <v>-1.3977230569435133</v>
      </c>
      <c r="J6" s="7">
        <f t="shared" si="1"/>
        <v>-0.34545996009683427</v>
      </c>
    </row>
    <row r="7" spans="1:10">
      <c r="A7" s="2" t="s">
        <v>69</v>
      </c>
      <c r="C7" s="2" t="s">
        <v>70</v>
      </c>
      <c r="D7" s="3" t="s">
        <v>71</v>
      </c>
      <c r="E7" s="2" t="s">
        <v>72</v>
      </c>
      <c r="F7" s="5">
        <v>7</v>
      </c>
      <c r="G7" s="5">
        <v>6</v>
      </c>
      <c r="H7" s="11">
        <f>G7/G23</f>
        <v>4.261363636363636E-3</v>
      </c>
      <c r="I7" s="7">
        <f t="shared" si="0"/>
        <v>-5.458166067489933</v>
      </c>
      <c r="J7" s="7">
        <f t="shared" si="1"/>
        <v>-2.3259230401235509E-2</v>
      </c>
    </row>
    <row r="8" spans="1:10">
      <c r="A8" s="2" t="s">
        <v>15</v>
      </c>
      <c r="B8" s="2" t="s">
        <v>20</v>
      </c>
      <c r="C8" s="2" t="s">
        <v>21</v>
      </c>
      <c r="D8" s="3" t="s">
        <v>22</v>
      </c>
      <c r="E8" s="2" t="s">
        <v>23</v>
      </c>
      <c r="F8" s="5">
        <v>6</v>
      </c>
      <c r="G8" s="5">
        <v>47</v>
      </c>
      <c r="H8" s="11">
        <f>G8/G23</f>
        <v>3.3380681818181816E-2</v>
      </c>
      <c r="I8" s="7">
        <f t="shared" si="0"/>
        <v>-3.3997779350079291</v>
      </c>
      <c r="J8" s="7">
        <f t="shared" si="1"/>
        <v>-0.1134869055009749</v>
      </c>
    </row>
    <row r="9" spans="1:10">
      <c r="A9" s="2" t="s">
        <v>15</v>
      </c>
      <c r="B9" s="2" t="s">
        <v>20</v>
      </c>
      <c r="C9" s="2" t="s">
        <v>24</v>
      </c>
      <c r="D9" s="3" t="s">
        <v>25</v>
      </c>
      <c r="E9" s="2" t="s">
        <v>42</v>
      </c>
      <c r="F9" s="5">
        <v>4</v>
      </c>
      <c r="G9" s="5">
        <v>126</v>
      </c>
      <c r="H9" s="11">
        <f>G9/G23</f>
        <v>8.9488636363636367E-2</v>
      </c>
      <c r="I9" s="7">
        <f t="shared" si="0"/>
        <v>-2.4136436297665096</v>
      </c>
      <c r="J9" s="7">
        <f t="shared" si="1"/>
        <v>-0.21599367709558254</v>
      </c>
    </row>
    <row r="10" spans="1:10">
      <c r="A10" s="2" t="s">
        <v>15</v>
      </c>
      <c r="B10" s="2" t="s">
        <v>26</v>
      </c>
      <c r="C10" s="2" t="s">
        <v>27</v>
      </c>
      <c r="D10" s="3" t="s">
        <v>28</v>
      </c>
      <c r="E10" s="2" t="s">
        <v>19</v>
      </c>
      <c r="F10" s="5">
        <v>4</v>
      </c>
      <c r="G10" s="5">
        <v>251</v>
      </c>
      <c r="H10" s="11">
        <f>G10/G23</f>
        <v>0.17826704545454544</v>
      </c>
      <c r="I10" s="7">
        <f t="shared" si="0"/>
        <v>-1.7244725975862039</v>
      </c>
      <c r="J10" s="7">
        <f t="shared" si="1"/>
        <v>-0.30741663493901783</v>
      </c>
    </row>
    <row r="11" spans="1:10">
      <c r="A11" s="2" t="s">
        <v>66</v>
      </c>
      <c r="B11" s="2" t="s">
        <v>73</v>
      </c>
      <c r="C11" s="2" t="s">
        <v>74</v>
      </c>
      <c r="D11" s="3" t="s">
        <v>75</v>
      </c>
      <c r="E11" s="2" t="s">
        <v>56</v>
      </c>
      <c r="F11" s="5">
        <v>8</v>
      </c>
      <c r="G11" s="5">
        <v>3</v>
      </c>
      <c r="H11" s="11">
        <f>G11/G23</f>
        <v>2.130681818181818E-3</v>
      </c>
      <c r="I11" s="7">
        <f t="shared" si="0"/>
        <v>-6.1513132480498784</v>
      </c>
      <c r="J11" s="7">
        <f t="shared" si="1"/>
        <v>-1.310649129556082E-2</v>
      </c>
    </row>
    <row r="12" spans="1:10">
      <c r="A12" s="2" t="s">
        <v>76</v>
      </c>
      <c r="B12" s="2" t="s">
        <v>20</v>
      </c>
      <c r="C12" s="2" t="s">
        <v>70</v>
      </c>
      <c r="D12" s="3" t="s">
        <v>77</v>
      </c>
      <c r="E12" s="2" t="s">
        <v>42</v>
      </c>
      <c r="F12" s="5">
        <v>4</v>
      </c>
      <c r="G12" s="5">
        <v>102</v>
      </c>
      <c r="H12" s="11">
        <f>G12/G23</f>
        <v>7.2443181818181823E-2</v>
      </c>
      <c r="I12" s="7">
        <f t="shared" si="0"/>
        <v>-2.6249527234337164</v>
      </c>
      <c r="J12" s="7">
        <f t="shared" si="1"/>
        <v>-0.19015992740784027</v>
      </c>
    </row>
    <row r="13" spans="1:10">
      <c r="A13" s="2" t="s">
        <v>15</v>
      </c>
      <c r="B13" s="2" t="s">
        <v>78</v>
      </c>
      <c r="D13" s="3" t="s">
        <v>79</v>
      </c>
      <c r="E13" s="2" t="s">
        <v>56</v>
      </c>
      <c r="F13" s="5">
        <v>4</v>
      </c>
      <c r="G13" s="5">
        <v>26</v>
      </c>
      <c r="H13" s="11">
        <f>G13/G23</f>
        <v>1.8465909090909092E-2</v>
      </c>
      <c r="I13" s="7">
        <f t="shared" si="0"/>
        <v>-3.9918289986965054</v>
      </c>
      <c r="J13" s="7">
        <f t="shared" si="1"/>
        <v>-7.3712751396384335E-2</v>
      </c>
    </row>
    <row r="14" spans="1:10">
      <c r="A14" s="2" t="s">
        <v>15</v>
      </c>
      <c r="B14" s="2" t="s">
        <v>20</v>
      </c>
      <c r="C14" s="2" t="s">
        <v>29</v>
      </c>
      <c r="D14" s="3" t="s">
        <v>30</v>
      </c>
      <c r="E14" s="2" t="s">
        <v>31</v>
      </c>
      <c r="F14" s="5">
        <v>5</v>
      </c>
      <c r="G14" s="5">
        <v>186</v>
      </c>
      <c r="H14" s="11">
        <f>G14/G23</f>
        <v>0.13210227272727273</v>
      </c>
      <c r="I14" s="7">
        <f t="shared" si="0"/>
        <v>-2.0241788630047863</v>
      </c>
      <c r="J14" s="7">
        <f t="shared" si="1"/>
        <v>-0.2673986282094391</v>
      </c>
    </row>
    <row r="15" spans="1:10">
      <c r="A15" s="2" t="s">
        <v>15</v>
      </c>
      <c r="B15" s="2" t="s">
        <v>20</v>
      </c>
      <c r="C15" s="2" t="s">
        <v>21</v>
      </c>
      <c r="D15" s="3" t="s">
        <v>32</v>
      </c>
      <c r="E15" s="8" t="s">
        <v>23</v>
      </c>
      <c r="F15" s="5">
        <v>6</v>
      </c>
      <c r="G15" s="5">
        <v>6</v>
      </c>
      <c r="H15" s="11">
        <f>G15/G23</f>
        <v>4.261363636363636E-3</v>
      </c>
      <c r="I15" s="7">
        <f t="shared" si="0"/>
        <v>-5.458166067489933</v>
      </c>
      <c r="J15" s="7">
        <f t="shared" si="1"/>
        <v>-2.3259230401235509E-2</v>
      </c>
    </row>
    <row r="16" spans="1:10">
      <c r="A16" s="2" t="s">
        <v>15</v>
      </c>
      <c r="B16" s="2" t="s">
        <v>20</v>
      </c>
      <c r="C16" s="2" t="s">
        <v>21</v>
      </c>
      <c r="D16" s="3" t="s">
        <v>33</v>
      </c>
      <c r="E16" s="8" t="s">
        <v>19</v>
      </c>
      <c r="F16" s="5">
        <v>3</v>
      </c>
      <c r="G16" s="5">
        <v>19</v>
      </c>
      <c r="H16" s="6">
        <f>G16/G23</f>
        <v>1.3494318181818182E-2</v>
      </c>
      <c r="I16" s="7">
        <f t="shared" si="0"/>
        <v>-4.3054865575515473</v>
      </c>
      <c r="J16" s="7">
        <f t="shared" si="1"/>
        <v>-5.8099605535141617E-2</v>
      </c>
    </row>
    <row r="17" spans="1:10">
      <c r="A17" s="2" t="s">
        <v>15</v>
      </c>
      <c r="B17" s="2" t="s">
        <v>20</v>
      </c>
      <c r="C17" s="2" t="s">
        <v>80</v>
      </c>
      <c r="D17" s="3" t="s">
        <v>81</v>
      </c>
      <c r="E17" s="8" t="s">
        <v>82</v>
      </c>
      <c r="F17" s="5">
        <v>8</v>
      </c>
      <c r="G17" s="5">
        <v>75</v>
      </c>
      <c r="H17" s="6">
        <f>G17/G23</f>
        <v>5.3267045454545456E-2</v>
      </c>
      <c r="I17" s="7">
        <f t="shared" si="0"/>
        <v>-2.9324374231816774</v>
      </c>
      <c r="J17" s="7">
        <f t="shared" si="1"/>
        <v>-0.15620227751322857</v>
      </c>
    </row>
    <row r="18" spans="1:10">
      <c r="A18" s="2" t="s">
        <v>83</v>
      </c>
      <c r="B18" s="2" t="s">
        <v>84</v>
      </c>
      <c r="C18" s="2" t="s">
        <v>85</v>
      </c>
      <c r="D18" s="3" t="s">
        <v>86</v>
      </c>
      <c r="E18" s="8" t="s">
        <v>23</v>
      </c>
      <c r="F18" s="5">
        <v>7</v>
      </c>
      <c r="G18" s="5">
        <v>158</v>
      </c>
      <c r="H18" s="6">
        <f>G18/G23</f>
        <v>0.11221590909090909</v>
      </c>
      <c r="I18" s="7">
        <f t="shared" si="0"/>
        <v>-2.1873305036910211</v>
      </c>
      <c r="J18" s="7">
        <f t="shared" si="1"/>
        <v>-0.24545328095396401</v>
      </c>
    </row>
    <row r="19" spans="1:10">
      <c r="A19" s="2" t="s">
        <v>15</v>
      </c>
      <c r="B19" s="2" t="s">
        <v>20</v>
      </c>
      <c r="C19" s="2" t="s">
        <v>24</v>
      </c>
      <c r="D19" s="3" t="s">
        <v>87</v>
      </c>
      <c r="E19" s="2" t="s">
        <v>23</v>
      </c>
      <c r="F19" s="5">
        <v>3</v>
      </c>
      <c r="G19" s="5">
        <v>1</v>
      </c>
      <c r="H19" s="13">
        <f>G19/G23</f>
        <v>7.1022727272727275E-4</v>
      </c>
      <c r="I19" s="7">
        <f t="shared" si="0"/>
        <v>-7.2499255367179876</v>
      </c>
      <c r="J19" s="7">
        <f t="shared" si="1"/>
        <v>-5.1490948414190255E-3</v>
      </c>
    </row>
    <row r="20" spans="1:10">
      <c r="A20" s="2" t="s">
        <v>15</v>
      </c>
      <c r="B20" s="2" t="s">
        <v>20</v>
      </c>
      <c r="C20" s="2" t="s">
        <v>29</v>
      </c>
      <c r="D20" s="3" t="s">
        <v>88</v>
      </c>
      <c r="E20" s="8" t="s">
        <v>42</v>
      </c>
      <c r="F20" s="5">
        <v>2</v>
      </c>
      <c r="G20" s="5">
        <v>1</v>
      </c>
      <c r="H20" s="13">
        <f>G20/G23</f>
        <v>7.1022727272727275E-4</v>
      </c>
      <c r="I20" s="7">
        <f t="shared" si="0"/>
        <v>-7.2499255367179876</v>
      </c>
      <c r="J20" s="7">
        <f t="shared" si="1"/>
        <v>-5.1490948414190255E-3</v>
      </c>
    </row>
    <row r="21" spans="1:10">
      <c r="A21" s="2" t="s">
        <v>34</v>
      </c>
      <c r="B21" s="2" t="s">
        <v>12</v>
      </c>
      <c r="C21" s="2" t="s">
        <v>35</v>
      </c>
      <c r="D21" s="3" t="s">
        <v>36</v>
      </c>
      <c r="E21" s="8" t="s">
        <v>42</v>
      </c>
      <c r="F21" s="5">
        <v>5</v>
      </c>
      <c r="G21" s="5">
        <v>1</v>
      </c>
      <c r="H21" s="11">
        <f>G21/G23</f>
        <v>7.1022727272727275E-4</v>
      </c>
      <c r="I21" s="7">
        <f t="shared" si="0"/>
        <v>-7.2499255367179876</v>
      </c>
      <c r="J21" s="7">
        <f t="shared" si="1"/>
        <v>-5.1490948414190255E-3</v>
      </c>
    </row>
    <row r="22" spans="1:10">
      <c r="A22" s="2" t="s">
        <v>15</v>
      </c>
      <c r="D22" s="3" t="s">
        <v>37</v>
      </c>
      <c r="E22" s="2" t="s">
        <v>31</v>
      </c>
      <c r="F22" s="5">
        <v>3</v>
      </c>
      <c r="G22" s="5">
        <v>3</v>
      </c>
      <c r="H22" s="11">
        <f>G22/G23</f>
        <v>2.130681818181818E-3</v>
      </c>
      <c r="I22" s="7">
        <f t="shared" si="0"/>
        <v>-6.1513132480498784</v>
      </c>
      <c r="J22" s="7">
        <f t="shared" si="1"/>
        <v>-1.310649129556082E-2</v>
      </c>
    </row>
    <row r="23" spans="1:10">
      <c r="G23" s="1">
        <f>SUM(G2:G22)</f>
        <v>1408</v>
      </c>
      <c r="J23" s="2">
        <f>SUM(J2:J22)</f>
        <v>-2.2152848915085945</v>
      </c>
    </row>
    <row r="24" spans="1:10">
      <c r="F24" s="2" t="s">
        <v>89</v>
      </c>
      <c r="G24" s="2">
        <v>20</v>
      </c>
      <c r="I24" s="3" t="s">
        <v>90</v>
      </c>
      <c r="J24" s="14">
        <f>-(J23)</f>
        <v>2.2152848915085945</v>
      </c>
    </row>
    <row r="25" spans="1:10">
      <c r="E25" s="8"/>
      <c r="G25" s="5"/>
      <c r="I25" s="3" t="s">
        <v>91</v>
      </c>
      <c r="J25" s="15">
        <f>LN(20)</f>
        <v>2.9957322735539909</v>
      </c>
    </row>
    <row r="26" spans="1:10">
      <c r="I26" s="3" t="s">
        <v>61</v>
      </c>
      <c r="J26" s="16">
        <f>J24/J25</f>
        <v>0.73948026366204234</v>
      </c>
    </row>
    <row r="29" spans="1:10">
      <c r="A29" s="3" t="s">
        <v>65</v>
      </c>
      <c r="B29" s="5">
        <v>13</v>
      </c>
    </row>
    <row r="30" spans="1:10">
      <c r="A30" s="3" t="s">
        <v>67</v>
      </c>
      <c r="B30" s="5">
        <v>23</v>
      </c>
    </row>
    <row r="31" spans="1:10">
      <c r="A31" s="3" t="s">
        <v>13</v>
      </c>
      <c r="B31" s="5">
        <v>13</v>
      </c>
    </row>
    <row r="32" spans="1:10">
      <c r="A32" s="3" t="s">
        <v>18</v>
      </c>
      <c r="B32" s="5">
        <v>348</v>
      </c>
    </row>
    <row r="33" spans="1:2">
      <c r="A33" s="3" t="s">
        <v>71</v>
      </c>
      <c r="B33" s="5">
        <v>6</v>
      </c>
    </row>
    <row r="34" spans="1:2">
      <c r="A34" s="3" t="s">
        <v>22</v>
      </c>
      <c r="B34" s="5">
        <v>47</v>
      </c>
    </row>
    <row r="35" spans="1:2">
      <c r="A35" s="3" t="s">
        <v>25</v>
      </c>
      <c r="B35" s="5">
        <v>126</v>
      </c>
    </row>
    <row r="36" spans="1:2">
      <c r="A36" s="3" t="s">
        <v>28</v>
      </c>
      <c r="B36" s="5">
        <v>251</v>
      </c>
    </row>
    <row r="37" spans="1:2">
      <c r="A37" s="3" t="s">
        <v>75</v>
      </c>
      <c r="B37" s="5">
        <v>3</v>
      </c>
    </row>
    <row r="38" spans="1:2">
      <c r="A38" s="3" t="s">
        <v>77</v>
      </c>
      <c r="B38" s="5">
        <v>102</v>
      </c>
    </row>
    <row r="39" spans="1:2">
      <c r="A39" s="3" t="s">
        <v>79</v>
      </c>
      <c r="B39" s="5">
        <v>26</v>
      </c>
    </row>
    <row r="40" spans="1:2">
      <c r="A40" s="3" t="s">
        <v>30</v>
      </c>
      <c r="B40" s="5">
        <v>186</v>
      </c>
    </row>
    <row r="41" spans="1:2">
      <c r="A41" s="3" t="s">
        <v>32</v>
      </c>
      <c r="B41" s="5">
        <v>6</v>
      </c>
    </row>
    <row r="42" spans="1:2">
      <c r="A42" s="3" t="s">
        <v>33</v>
      </c>
      <c r="B42" s="5">
        <v>19</v>
      </c>
    </row>
    <row r="43" spans="1:2">
      <c r="A43" s="3" t="s">
        <v>81</v>
      </c>
      <c r="B43" s="5">
        <v>75</v>
      </c>
    </row>
    <row r="44" spans="1:2">
      <c r="A44" s="3" t="s">
        <v>86</v>
      </c>
      <c r="B44" s="5">
        <v>158</v>
      </c>
    </row>
    <row r="45" spans="1:2">
      <c r="A45" s="3" t="s">
        <v>87</v>
      </c>
      <c r="B45" s="5">
        <v>1</v>
      </c>
    </row>
    <row r="46" spans="1:2">
      <c r="A46" s="3" t="s">
        <v>88</v>
      </c>
      <c r="B46" s="5">
        <v>1</v>
      </c>
    </row>
    <row r="47" spans="1:2">
      <c r="A47" s="3" t="s">
        <v>36</v>
      </c>
      <c r="B47" s="5">
        <v>1</v>
      </c>
    </row>
    <row r="48" spans="1:2">
      <c r="A48" s="3" t="s">
        <v>37</v>
      </c>
      <c r="B48" s="5">
        <v>3</v>
      </c>
    </row>
  </sheetData>
  <mergeCells count="1"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J56"/>
  <sheetViews>
    <sheetView topLeftCell="A21" workbookViewId="0">
      <selection activeCell="H1" sqref="H1:J1048576"/>
    </sheetView>
  </sheetViews>
  <sheetFormatPr defaultColWidth="12.6640625" defaultRowHeight="15.75" customHeight="1"/>
  <cols>
    <col min="1" max="1" width="18.33203125" customWidth="1"/>
    <col min="3" max="3" width="14.88671875" customWidth="1"/>
    <col min="4" max="4" width="16.77734375" customWidth="1"/>
    <col min="5" max="5" width="15.44140625" customWidth="1"/>
    <col min="6" max="6" width="14.33203125" customWidth="1"/>
    <col min="7" max="7" width="13.44140625" customWidth="1"/>
    <col min="9" max="9" width="15.44140625" customWidth="1"/>
  </cols>
  <sheetData>
    <row r="1" spans="1:10">
      <c r="A1" s="61" t="s">
        <v>0</v>
      </c>
      <c r="B1" s="62"/>
      <c r="C1" s="62"/>
      <c r="D1" s="62"/>
      <c r="E1" s="3"/>
      <c r="F1" s="3"/>
      <c r="G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spans="1:10">
      <c r="A3" s="2" t="s">
        <v>62</v>
      </c>
      <c r="B3" s="2" t="s">
        <v>63</v>
      </c>
      <c r="C3" s="2" t="s">
        <v>64</v>
      </c>
      <c r="D3" s="3" t="s">
        <v>65</v>
      </c>
      <c r="E3" s="2" t="s">
        <v>19</v>
      </c>
      <c r="F3" s="5">
        <v>6</v>
      </c>
      <c r="G3" s="5">
        <v>3</v>
      </c>
      <c r="H3" s="6">
        <f>G3/G28</f>
        <v>1.8281535648994515E-3</v>
      </c>
      <c r="I3" s="17">
        <f t="shared" ref="I3:I27" si="0">LN(H3)</f>
        <v>-6.3044488024219811</v>
      </c>
      <c r="J3" s="18">
        <f t="shared" ref="J3:J27" si="1">H3*I3</f>
        <v>-1.1525500552873822E-2</v>
      </c>
    </row>
    <row r="4" spans="1:10">
      <c r="A4" s="2" t="s">
        <v>66</v>
      </c>
      <c r="B4" s="12" t="s">
        <v>67</v>
      </c>
      <c r="C4" s="2" t="s">
        <v>68</v>
      </c>
      <c r="D4" s="3" t="s">
        <v>67</v>
      </c>
      <c r="E4" s="2" t="s">
        <v>23</v>
      </c>
      <c r="F4" s="5">
        <v>10</v>
      </c>
      <c r="G4" s="5">
        <v>105</v>
      </c>
      <c r="H4" s="6">
        <f>G4/G28</f>
        <v>6.3985374771480807E-2</v>
      </c>
      <c r="I4" s="17">
        <f t="shared" si="0"/>
        <v>-2.7491007409325676</v>
      </c>
      <c r="J4" s="18">
        <f t="shared" si="1"/>
        <v>-0.17590224119312592</v>
      </c>
    </row>
    <row r="5" spans="1:10">
      <c r="A5" s="2" t="s">
        <v>11</v>
      </c>
      <c r="B5" s="2" t="s">
        <v>12</v>
      </c>
      <c r="D5" s="3" t="s">
        <v>13</v>
      </c>
      <c r="E5" s="2" t="s">
        <v>42</v>
      </c>
      <c r="F5" s="5">
        <v>1</v>
      </c>
      <c r="G5" s="5">
        <v>28</v>
      </c>
      <c r="H5" s="6">
        <f>G5/G28</f>
        <v>1.7062766605728214E-2</v>
      </c>
      <c r="I5" s="17">
        <f t="shared" si="0"/>
        <v>-4.0708565809148869</v>
      </c>
      <c r="J5" s="18">
        <f t="shared" si="1"/>
        <v>-6.9460075725543469E-2</v>
      </c>
    </row>
    <row r="6" spans="1:10">
      <c r="A6" s="2" t="s">
        <v>15</v>
      </c>
      <c r="B6" s="2" t="s">
        <v>16</v>
      </c>
      <c r="C6" s="2" t="s">
        <v>17</v>
      </c>
      <c r="D6" s="3" t="s">
        <v>18</v>
      </c>
      <c r="E6" s="2" t="s">
        <v>19</v>
      </c>
      <c r="F6" s="5">
        <v>8</v>
      </c>
      <c r="G6" s="5">
        <v>131</v>
      </c>
      <c r="H6" s="6">
        <f>G6/G28</f>
        <v>7.9829372333942716E-2</v>
      </c>
      <c r="I6" s="17">
        <f t="shared" si="0"/>
        <v>-2.5278637678889395</v>
      </c>
      <c r="J6" s="18">
        <f t="shared" si="1"/>
        <v>-0.2017977779362895</v>
      </c>
    </row>
    <row r="7" spans="1:10">
      <c r="A7" s="2" t="s">
        <v>69</v>
      </c>
      <c r="C7" s="2" t="s">
        <v>70</v>
      </c>
      <c r="D7" s="3" t="s">
        <v>71</v>
      </c>
      <c r="E7" s="2" t="s">
        <v>72</v>
      </c>
      <c r="F7" s="5">
        <v>7</v>
      </c>
      <c r="G7" s="5">
        <v>23</v>
      </c>
      <c r="H7" s="6">
        <f>G7/G28</f>
        <v>1.4015843997562462E-2</v>
      </c>
      <c r="I7" s="17">
        <f t="shared" si="0"/>
        <v>-4.2675668751609415</v>
      </c>
      <c r="J7" s="18">
        <f t="shared" si="1"/>
        <v>-5.9813551571420868E-2</v>
      </c>
    </row>
    <row r="8" spans="1:10">
      <c r="A8" s="2" t="s">
        <v>15</v>
      </c>
      <c r="B8" s="2" t="s">
        <v>20</v>
      </c>
      <c r="C8" s="2" t="s">
        <v>21</v>
      </c>
      <c r="D8" s="3" t="s">
        <v>22</v>
      </c>
      <c r="E8" s="2" t="s">
        <v>23</v>
      </c>
      <c r="F8" s="5">
        <v>6</v>
      </c>
      <c r="G8" s="5">
        <v>81</v>
      </c>
      <c r="H8" s="6">
        <f>G8/G28</f>
        <v>4.9360146252285193E-2</v>
      </c>
      <c r="I8" s="17">
        <f t="shared" si="0"/>
        <v>-3.008611936417652</v>
      </c>
      <c r="J8" s="18">
        <f t="shared" si="1"/>
        <v>-0.14850552519794627</v>
      </c>
    </row>
    <row r="9" spans="1:10">
      <c r="A9" s="2" t="s">
        <v>15</v>
      </c>
      <c r="B9" s="2" t="s">
        <v>20</v>
      </c>
      <c r="C9" s="2" t="s">
        <v>24</v>
      </c>
      <c r="D9" s="3" t="s">
        <v>25</v>
      </c>
      <c r="E9" s="2" t="s">
        <v>23</v>
      </c>
      <c r="F9" s="5">
        <v>4</v>
      </c>
      <c r="G9" s="5">
        <v>152</v>
      </c>
      <c r="H9" s="6">
        <f>G9/G28</f>
        <v>9.2626447288238878E-2</v>
      </c>
      <c r="I9" s="17">
        <f t="shared" si="0"/>
        <v>-2.3791805702438147</v>
      </c>
      <c r="J9" s="18">
        <f t="shared" si="1"/>
        <v>-0.22037504367889083</v>
      </c>
    </row>
    <row r="10" spans="1:10">
      <c r="A10" s="2" t="s">
        <v>15</v>
      </c>
      <c r="B10" s="2" t="s">
        <v>26</v>
      </c>
      <c r="C10" s="2" t="s">
        <v>27</v>
      </c>
      <c r="D10" s="3" t="s">
        <v>28</v>
      </c>
      <c r="E10" s="2" t="s">
        <v>19</v>
      </c>
      <c r="F10" s="5">
        <v>4</v>
      </c>
      <c r="G10" s="5">
        <v>823</v>
      </c>
      <c r="H10" s="6">
        <f>G10/G28</f>
        <v>0.50152346130408287</v>
      </c>
      <c r="I10" s="17">
        <f t="shared" si="0"/>
        <v>-0.69010489041302114</v>
      </c>
      <c r="J10" s="18">
        <f t="shared" si="1"/>
        <v>-0.34610379330281316</v>
      </c>
    </row>
    <row r="11" spans="1:10">
      <c r="A11" s="2" t="s">
        <v>66</v>
      </c>
      <c r="B11" s="2" t="s">
        <v>73</v>
      </c>
      <c r="C11" s="2" t="s">
        <v>74</v>
      </c>
      <c r="D11" s="3" t="s">
        <v>75</v>
      </c>
      <c r="E11" s="2" t="s">
        <v>56</v>
      </c>
      <c r="F11" s="5">
        <v>8</v>
      </c>
      <c r="G11" s="5">
        <v>23</v>
      </c>
      <c r="H11" s="6">
        <f>G11/G28</f>
        <v>1.4015843997562462E-2</v>
      </c>
      <c r="I11" s="17">
        <f t="shared" si="0"/>
        <v>-4.2675668751609415</v>
      </c>
      <c r="J11" s="18">
        <f t="shared" si="1"/>
        <v>-5.9813551571420868E-2</v>
      </c>
    </row>
    <row r="12" spans="1:10">
      <c r="A12" s="2" t="s">
        <v>76</v>
      </c>
      <c r="B12" s="2" t="s">
        <v>20</v>
      </c>
      <c r="C12" s="2" t="s">
        <v>70</v>
      </c>
      <c r="D12" s="3" t="s">
        <v>77</v>
      </c>
      <c r="E12" s="2" t="s">
        <v>42</v>
      </c>
      <c r="F12" s="5">
        <v>4</v>
      </c>
      <c r="G12" s="5">
        <v>10</v>
      </c>
      <c r="H12" s="6">
        <f>G12/G28</f>
        <v>6.0938452163315053E-3</v>
      </c>
      <c r="I12" s="17">
        <f t="shared" si="0"/>
        <v>-5.1004759980960452</v>
      </c>
      <c r="J12" s="18">
        <f t="shared" si="1"/>
        <v>-3.1081511262011245E-2</v>
      </c>
    </row>
    <row r="13" spans="1:10">
      <c r="A13" s="2" t="s">
        <v>15</v>
      </c>
      <c r="B13" s="2" t="s">
        <v>78</v>
      </c>
      <c r="D13" s="3" t="s">
        <v>79</v>
      </c>
      <c r="E13" s="2" t="s">
        <v>56</v>
      </c>
      <c r="F13" s="5">
        <v>4</v>
      </c>
      <c r="G13" s="5">
        <v>3</v>
      </c>
      <c r="H13" s="6">
        <f>G13/G28</f>
        <v>1.8281535648994515E-3</v>
      </c>
      <c r="I13" s="17">
        <f t="shared" si="0"/>
        <v>-6.3044488024219811</v>
      </c>
      <c r="J13" s="18">
        <f t="shared" si="1"/>
        <v>-1.1525500552873822E-2</v>
      </c>
    </row>
    <row r="14" spans="1:10">
      <c r="A14" s="2" t="s">
        <v>15</v>
      </c>
      <c r="B14" s="2" t="s">
        <v>20</v>
      </c>
      <c r="C14" s="2" t="s">
        <v>29</v>
      </c>
      <c r="D14" s="3" t="s">
        <v>30</v>
      </c>
      <c r="E14" s="2" t="s">
        <v>31</v>
      </c>
      <c r="F14" s="5">
        <v>5</v>
      </c>
      <c r="G14" s="5">
        <v>130</v>
      </c>
      <c r="H14" s="6">
        <f>G14/G28</f>
        <v>7.9219987812309572E-2</v>
      </c>
      <c r="I14" s="17">
        <f t="shared" si="0"/>
        <v>-2.5355266406345085</v>
      </c>
      <c r="J14" s="18">
        <f t="shared" si="1"/>
        <v>-0.200864389568852</v>
      </c>
    </row>
    <row r="15" spans="1:10">
      <c r="A15" s="2" t="s">
        <v>15</v>
      </c>
      <c r="B15" s="2" t="s">
        <v>20</v>
      </c>
      <c r="C15" s="2" t="s">
        <v>21</v>
      </c>
      <c r="D15" s="3" t="s">
        <v>32</v>
      </c>
      <c r="E15" s="8" t="s">
        <v>23</v>
      </c>
      <c r="F15" s="5">
        <v>6</v>
      </c>
      <c r="G15" s="5">
        <v>1</v>
      </c>
      <c r="H15" s="6">
        <f>G15/G28</f>
        <v>6.0938452163315055E-4</v>
      </c>
      <c r="I15" s="17">
        <f t="shared" si="0"/>
        <v>-7.4030610910900911</v>
      </c>
      <c r="J15" s="18">
        <f t="shared" si="1"/>
        <v>-4.5113108416149246E-3</v>
      </c>
    </row>
    <row r="16" spans="1:10">
      <c r="A16" s="2" t="s">
        <v>15</v>
      </c>
      <c r="B16" s="2" t="s">
        <v>20</v>
      </c>
      <c r="C16" s="2" t="s">
        <v>21</v>
      </c>
      <c r="D16" s="3" t="s">
        <v>33</v>
      </c>
      <c r="E16" s="8" t="s">
        <v>19</v>
      </c>
      <c r="F16" s="5">
        <v>3</v>
      </c>
      <c r="G16" s="5">
        <v>27</v>
      </c>
      <c r="H16" s="6">
        <f>G16/G28</f>
        <v>1.6453382084095063E-2</v>
      </c>
      <c r="I16" s="17">
        <f t="shared" si="0"/>
        <v>-4.107224225085762</v>
      </c>
      <c r="J16" s="18">
        <f t="shared" si="1"/>
        <v>-6.7577729480387302E-2</v>
      </c>
    </row>
    <row r="17" spans="1:10">
      <c r="A17" s="2" t="s">
        <v>15</v>
      </c>
      <c r="B17" s="2" t="s">
        <v>20</v>
      </c>
      <c r="C17" s="2" t="s">
        <v>80</v>
      </c>
      <c r="D17" s="3" t="s">
        <v>81</v>
      </c>
      <c r="E17" s="8" t="s">
        <v>82</v>
      </c>
      <c r="F17" s="5">
        <v>8</v>
      </c>
      <c r="G17" s="5">
        <v>2</v>
      </c>
      <c r="H17" s="6">
        <f>G17/G28</f>
        <v>1.2187690432663011E-3</v>
      </c>
      <c r="I17" s="17">
        <f t="shared" si="0"/>
        <v>-6.7099139105301457</v>
      </c>
      <c r="J17" s="18">
        <f t="shared" si="1"/>
        <v>-8.1778353571360703E-3</v>
      </c>
    </row>
    <row r="18" spans="1:10">
      <c r="A18" s="2" t="s">
        <v>92</v>
      </c>
      <c r="B18" s="2" t="s">
        <v>20</v>
      </c>
      <c r="C18" s="2" t="s">
        <v>29</v>
      </c>
      <c r="D18" s="3" t="s">
        <v>93</v>
      </c>
      <c r="E18" s="8" t="s">
        <v>82</v>
      </c>
      <c r="F18" s="5"/>
      <c r="G18" s="5">
        <v>7</v>
      </c>
      <c r="H18" s="6">
        <f>G18/G28</f>
        <v>4.2656916514320535E-3</v>
      </c>
      <c r="I18" s="17">
        <f t="shared" si="0"/>
        <v>-5.4571509420347777</v>
      </c>
      <c r="J18" s="18">
        <f t="shared" si="1"/>
        <v>-2.3278523214042317E-2</v>
      </c>
    </row>
    <row r="19" spans="1:10">
      <c r="A19" s="2" t="s">
        <v>83</v>
      </c>
      <c r="B19" s="2" t="s">
        <v>84</v>
      </c>
      <c r="C19" s="2" t="s">
        <v>85</v>
      </c>
      <c r="D19" s="3" t="s">
        <v>86</v>
      </c>
      <c r="E19" s="8" t="s">
        <v>23</v>
      </c>
      <c r="F19" s="5">
        <v>7</v>
      </c>
      <c r="G19" s="5">
        <v>61</v>
      </c>
      <c r="H19" s="6">
        <f>G19/G28</f>
        <v>3.7172455819622183E-2</v>
      </c>
      <c r="I19" s="17">
        <f t="shared" si="0"/>
        <v>-3.2921872269167798</v>
      </c>
      <c r="J19" s="18">
        <f t="shared" si="1"/>
        <v>-0.12237868424248846</v>
      </c>
    </row>
    <row r="20" spans="1:10">
      <c r="A20" s="2" t="s">
        <v>15</v>
      </c>
      <c r="B20" s="2" t="s">
        <v>20</v>
      </c>
      <c r="C20" s="2" t="s">
        <v>70</v>
      </c>
      <c r="D20" s="3" t="s">
        <v>94</v>
      </c>
      <c r="E20" s="8" t="s">
        <v>42</v>
      </c>
      <c r="F20" s="5">
        <v>1</v>
      </c>
      <c r="G20" s="5">
        <v>3</v>
      </c>
      <c r="H20" s="6">
        <f>G20/G28</f>
        <v>1.8281535648994515E-3</v>
      </c>
      <c r="I20" s="17">
        <f t="shared" si="0"/>
        <v>-6.3044488024219811</v>
      </c>
      <c r="J20" s="18">
        <f t="shared" si="1"/>
        <v>-1.1525500552873822E-2</v>
      </c>
    </row>
    <row r="21" spans="1:10">
      <c r="A21" s="2" t="s">
        <v>15</v>
      </c>
      <c r="B21" s="2" t="s">
        <v>20</v>
      </c>
      <c r="C21" s="2" t="s">
        <v>47</v>
      </c>
      <c r="D21" s="3" t="s">
        <v>95</v>
      </c>
      <c r="E21" s="8" t="s">
        <v>82</v>
      </c>
      <c r="F21" s="5"/>
      <c r="G21" s="5">
        <v>1</v>
      </c>
      <c r="H21" s="6">
        <f>G21/G28</f>
        <v>6.0938452163315055E-4</v>
      </c>
      <c r="I21" s="17">
        <f t="shared" si="0"/>
        <v>-7.4030610910900911</v>
      </c>
      <c r="J21" s="18">
        <f t="shared" si="1"/>
        <v>-4.5113108416149246E-3</v>
      </c>
    </row>
    <row r="22" spans="1:10">
      <c r="A22" s="2" t="s">
        <v>34</v>
      </c>
      <c r="B22" s="2" t="s">
        <v>38</v>
      </c>
      <c r="C22" s="2" t="s">
        <v>96</v>
      </c>
      <c r="D22" s="3" t="s">
        <v>97</v>
      </c>
      <c r="E22" s="8" t="s">
        <v>23</v>
      </c>
      <c r="F22" s="5">
        <v>8</v>
      </c>
      <c r="G22" s="5">
        <v>12</v>
      </c>
      <c r="H22" s="6">
        <f>G22/G28</f>
        <v>7.3126142595978062E-3</v>
      </c>
      <c r="I22" s="17">
        <f t="shared" si="0"/>
        <v>-4.9181544413020903</v>
      </c>
      <c r="J22" s="18">
        <f t="shared" si="1"/>
        <v>-3.596456629836995E-2</v>
      </c>
    </row>
    <row r="23" spans="1:10">
      <c r="A23" s="2" t="s">
        <v>15</v>
      </c>
      <c r="B23" s="2" t="s">
        <v>20</v>
      </c>
      <c r="C23" s="2" t="s">
        <v>24</v>
      </c>
      <c r="D23" s="3" t="s">
        <v>98</v>
      </c>
      <c r="E23" s="8" t="s">
        <v>42</v>
      </c>
      <c r="F23" s="5"/>
      <c r="G23" s="5">
        <v>1</v>
      </c>
      <c r="H23" s="6">
        <f>G23/G28</f>
        <v>6.0938452163315055E-4</v>
      </c>
      <c r="I23" s="17">
        <f t="shared" si="0"/>
        <v>-7.4030610910900911</v>
      </c>
      <c r="J23" s="18">
        <f t="shared" si="1"/>
        <v>-4.5113108416149246E-3</v>
      </c>
    </row>
    <row r="24" spans="1:10">
      <c r="A24" s="2" t="s">
        <v>15</v>
      </c>
      <c r="B24" s="2" t="s">
        <v>20</v>
      </c>
      <c r="C24" s="2" t="s">
        <v>24</v>
      </c>
      <c r="D24" s="3" t="s">
        <v>87</v>
      </c>
      <c r="E24" s="2" t="s">
        <v>23</v>
      </c>
      <c r="F24" s="5">
        <v>3</v>
      </c>
      <c r="G24" s="5">
        <v>10</v>
      </c>
      <c r="H24" s="6">
        <f>G24/G28</f>
        <v>6.0938452163315053E-3</v>
      </c>
      <c r="I24" s="17">
        <f t="shared" si="0"/>
        <v>-5.1004759980960452</v>
      </c>
      <c r="J24" s="18">
        <f t="shared" si="1"/>
        <v>-3.1081511262011245E-2</v>
      </c>
    </row>
    <row r="25" spans="1:10">
      <c r="B25" s="2" t="s">
        <v>20</v>
      </c>
      <c r="C25" s="2" t="s">
        <v>21</v>
      </c>
      <c r="D25" s="3" t="s">
        <v>99</v>
      </c>
      <c r="E25" s="8" t="s">
        <v>23</v>
      </c>
      <c r="F25" s="5"/>
      <c r="G25" s="5">
        <v>1</v>
      </c>
      <c r="H25" s="6">
        <f>G25/G28</f>
        <v>6.0938452163315055E-4</v>
      </c>
      <c r="I25" s="17">
        <f t="shared" si="0"/>
        <v>-7.4030610910900911</v>
      </c>
      <c r="J25" s="18">
        <f t="shared" si="1"/>
        <v>-4.5113108416149246E-3</v>
      </c>
    </row>
    <row r="26" spans="1:10">
      <c r="A26" s="2" t="s">
        <v>15</v>
      </c>
      <c r="B26" s="2" t="s">
        <v>20</v>
      </c>
      <c r="C26" s="2" t="s">
        <v>29</v>
      </c>
      <c r="D26" s="3" t="s">
        <v>88</v>
      </c>
      <c r="E26" s="8" t="s">
        <v>42</v>
      </c>
      <c r="F26" s="5"/>
      <c r="G26" s="5">
        <v>1</v>
      </c>
      <c r="H26" s="6">
        <f>G26/G28</f>
        <v>6.0938452163315055E-4</v>
      </c>
      <c r="I26" s="17">
        <f t="shared" si="0"/>
        <v>-7.4030610910900911</v>
      </c>
      <c r="J26" s="18">
        <f t="shared" si="1"/>
        <v>-4.5113108416149246E-3</v>
      </c>
    </row>
    <row r="27" spans="1:10">
      <c r="D27" s="3" t="s">
        <v>100</v>
      </c>
      <c r="F27" s="5">
        <v>8</v>
      </c>
      <c r="G27" s="5">
        <v>2</v>
      </c>
      <c r="H27" s="6">
        <f>G27/G28</f>
        <v>1.2187690432663011E-3</v>
      </c>
      <c r="I27" s="17">
        <f t="shared" si="0"/>
        <v>-6.7099139105301457</v>
      </c>
      <c r="J27" s="18">
        <f t="shared" si="1"/>
        <v>-8.1778353571360703E-3</v>
      </c>
    </row>
    <row r="28" spans="1:10">
      <c r="D28" s="3"/>
      <c r="F28" s="5"/>
      <c r="G28" s="1">
        <f>SUM(G2:G27)</f>
        <v>1641</v>
      </c>
      <c r="H28" s="5"/>
      <c r="J28" s="2">
        <f>SUM(J2:J27)</f>
        <v>-1.8674872020865809</v>
      </c>
    </row>
    <row r="29" spans="1:10">
      <c r="H29" s="5"/>
      <c r="I29" s="3" t="s">
        <v>90</v>
      </c>
      <c r="J29" s="16">
        <f>-(J28)</f>
        <v>1.8674872020865809</v>
      </c>
    </row>
    <row r="30" spans="1:10">
      <c r="F30" s="3" t="s">
        <v>101</v>
      </c>
      <c r="G30" s="3">
        <v>25</v>
      </c>
      <c r="I30" s="3" t="s">
        <v>102</v>
      </c>
      <c r="J30" s="16">
        <f>LN(25)</f>
        <v>3.2188758248682006</v>
      </c>
    </row>
    <row r="31" spans="1:10">
      <c r="G31" s="5"/>
      <c r="I31" s="3" t="s">
        <v>103</v>
      </c>
      <c r="J31" s="16">
        <f>J29/J30</f>
        <v>0.58016751924968923</v>
      </c>
    </row>
    <row r="32" spans="1:10">
      <c r="A32" s="3" t="s">
        <v>65</v>
      </c>
      <c r="B32" s="5">
        <v>3</v>
      </c>
      <c r="G32" s="5"/>
    </row>
    <row r="33" spans="1:2">
      <c r="A33" s="3" t="s">
        <v>67</v>
      </c>
      <c r="B33" s="5">
        <v>105</v>
      </c>
    </row>
    <row r="34" spans="1:2">
      <c r="A34" s="3" t="s">
        <v>13</v>
      </c>
      <c r="B34" s="5">
        <v>28</v>
      </c>
    </row>
    <row r="35" spans="1:2">
      <c r="A35" s="3" t="s">
        <v>18</v>
      </c>
      <c r="B35" s="5">
        <v>131</v>
      </c>
    </row>
    <row r="36" spans="1:2">
      <c r="A36" s="3" t="s">
        <v>71</v>
      </c>
      <c r="B36" s="5">
        <v>23</v>
      </c>
    </row>
    <row r="37" spans="1:2">
      <c r="A37" s="3" t="s">
        <v>22</v>
      </c>
      <c r="B37" s="5">
        <v>81</v>
      </c>
    </row>
    <row r="38" spans="1:2">
      <c r="A38" s="3" t="s">
        <v>25</v>
      </c>
      <c r="B38" s="5">
        <v>152</v>
      </c>
    </row>
    <row r="39" spans="1:2">
      <c r="A39" s="3" t="s">
        <v>28</v>
      </c>
      <c r="B39" s="5">
        <v>823</v>
      </c>
    </row>
    <row r="40" spans="1:2">
      <c r="A40" s="3" t="s">
        <v>75</v>
      </c>
      <c r="B40" s="5">
        <v>23</v>
      </c>
    </row>
    <row r="41" spans="1:2">
      <c r="A41" s="3" t="s">
        <v>77</v>
      </c>
      <c r="B41" s="5">
        <v>10</v>
      </c>
    </row>
    <row r="42" spans="1:2">
      <c r="A42" s="3" t="s">
        <v>79</v>
      </c>
      <c r="B42" s="5">
        <v>3</v>
      </c>
    </row>
    <row r="43" spans="1:2">
      <c r="A43" s="3" t="s">
        <v>30</v>
      </c>
      <c r="B43" s="5">
        <v>130</v>
      </c>
    </row>
    <row r="44" spans="1:2">
      <c r="A44" s="3" t="s">
        <v>32</v>
      </c>
      <c r="B44" s="5">
        <v>1</v>
      </c>
    </row>
    <row r="45" spans="1:2">
      <c r="A45" s="3" t="s">
        <v>33</v>
      </c>
      <c r="B45" s="5">
        <v>27</v>
      </c>
    </row>
    <row r="46" spans="1:2">
      <c r="A46" s="3" t="s">
        <v>81</v>
      </c>
      <c r="B46" s="5">
        <v>2</v>
      </c>
    </row>
    <row r="47" spans="1:2">
      <c r="A47" s="3" t="s">
        <v>93</v>
      </c>
      <c r="B47" s="5">
        <v>7</v>
      </c>
    </row>
    <row r="48" spans="1:2">
      <c r="A48" s="3" t="s">
        <v>86</v>
      </c>
      <c r="B48" s="5">
        <v>61</v>
      </c>
    </row>
    <row r="49" spans="1:2">
      <c r="A49" s="3" t="s">
        <v>94</v>
      </c>
      <c r="B49" s="5">
        <v>3</v>
      </c>
    </row>
    <row r="50" spans="1:2">
      <c r="A50" s="3" t="s">
        <v>95</v>
      </c>
      <c r="B50" s="5">
        <v>1</v>
      </c>
    </row>
    <row r="51" spans="1:2">
      <c r="A51" s="3" t="s">
        <v>97</v>
      </c>
      <c r="B51" s="5">
        <v>12</v>
      </c>
    </row>
    <row r="52" spans="1:2">
      <c r="A52" s="3" t="s">
        <v>98</v>
      </c>
      <c r="B52" s="5">
        <v>1</v>
      </c>
    </row>
    <row r="53" spans="1:2">
      <c r="A53" s="3" t="s">
        <v>87</v>
      </c>
      <c r="B53" s="5">
        <v>10</v>
      </c>
    </row>
    <row r="54" spans="1:2">
      <c r="A54" s="3" t="s">
        <v>99</v>
      </c>
      <c r="B54" s="5">
        <v>1</v>
      </c>
    </row>
    <row r="55" spans="1:2">
      <c r="A55" s="3" t="s">
        <v>88</v>
      </c>
      <c r="B55" s="5">
        <v>1</v>
      </c>
    </row>
    <row r="56" spans="1:2">
      <c r="A56" s="3" t="s">
        <v>100</v>
      </c>
      <c r="B56" s="5">
        <v>2</v>
      </c>
    </row>
  </sheetData>
  <mergeCells count="1">
    <mergeCell ref="A1:D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J45"/>
  <sheetViews>
    <sheetView topLeftCell="A17" workbookViewId="0">
      <selection sqref="A1:D1"/>
    </sheetView>
  </sheetViews>
  <sheetFormatPr defaultColWidth="12.6640625" defaultRowHeight="15.75" customHeight="1"/>
  <cols>
    <col min="1" max="1" width="18.33203125" customWidth="1"/>
    <col min="3" max="3" width="18.33203125" customWidth="1"/>
    <col min="4" max="4" width="16.44140625" customWidth="1"/>
    <col min="5" max="5" width="15.109375" customWidth="1"/>
    <col min="6" max="6" width="16.77734375" customWidth="1"/>
    <col min="7" max="7" width="13.21875" customWidth="1"/>
    <col min="9" max="9" width="16.109375" customWidth="1"/>
  </cols>
  <sheetData>
    <row r="1" spans="1:10">
      <c r="A1" s="61" t="s">
        <v>0</v>
      </c>
      <c r="B1" s="62"/>
      <c r="C1" s="62"/>
      <c r="D1" s="62"/>
      <c r="E1" s="2"/>
      <c r="F1" s="2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104</v>
      </c>
      <c r="F2" s="3" t="s">
        <v>105</v>
      </c>
      <c r="G2" s="3" t="s">
        <v>7</v>
      </c>
      <c r="H2" s="4" t="s">
        <v>8</v>
      </c>
      <c r="I2" s="4" t="s">
        <v>9</v>
      </c>
      <c r="J2" s="4" t="s">
        <v>10</v>
      </c>
    </row>
    <row r="3" spans="1:10">
      <c r="A3" s="2" t="s">
        <v>62</v>
      </c>
      <c r="B3" s="2" t="s">
        <v>63</v>
      </c>
      <c r="C3" s="2" t="s">
        <v>64</v>
      </c>
      <c r="D3" s="3" t="s">
        <v>65</v>
      </c>
      <c r="E3" s="2" t="s">
        <v>19</v>
      </c>
      <c r="F3" s="2">
        <v>6</v>
      </c>
      <c r="G3" s="2">
        <v>5</v>
      </c>
      <c r="H3" s="2">
        <f>G3/G21</f>
        <v>5.9594755661501785E-3</v>
      </c>
      <c r="I3" s="2">
        <f t="shared" ref="I3:I20" si="0">LN(H3)</f>
        <v>-5.1227727940331063</v>
      </c>
      <c r="J3" s="2">
        <v>0</v>
      </c>
    </row>
    <row r="4" spans="1:10">
      <c r="A4" s="2" t="s">
        <v>66</v>
      </c>
      <c r="B4" s="12" t="s">
        <v>67</v>
      </c>
      <c r="C4" s="2" t="s">
        <v>68</v>
      </c>
      <c r="D4" s="3" t="s">
        <v>67</v>
      </c>
      <c r="E4" s="2" t="s">
        <v>23</v>
      </c>
      <c r="F4" s="2">
        <v>10</v>
      </c>
      <c r="G4" s="2">
        <v>14</v>
      </c>
      <c r="H4" s="17">
        <f>G4/G21</f>
        <v>1.6686531585220502E-2</v>
      </c>
      <c r="I4" s="17">
        <f t="shared" si="0"/>
        <v>-4.0931533768519479</v>
      </c>
      <c r="J4" s="17">
        <f t="shared" ref="J4:J20" si="1">H4*I4</f>
        <v>-6.830053310599199E-2</v>
      </c>
    </row>
    <row r="5" spans="1:10">
      <c r="A5" s="2" t="s">
        <v>11</v>
      </c>
      <c r="B5" s="2" t="s">
        <v>12</v>
      </c>
      <c r="D5" s="3" t="s">
        <v>13</v>
      </c>
      <c r="E5" s="2" t="s">
        <v>42</v>
      </c>
      <c r="F5" s="2">
        <v>1</v>
      </c>
      <c r="G5" s="2">
        <v>4</v>
      </c>
      <c r="H5" s="17">
        <f>G5/G21</f>
        <v>4.7675804529201428E-3</v>
      </c>
      <c r="I5" s="17">
        <f t="shared" si="0"/>
        <v>-5.345916345347316</v>
      </c>
      <c r="J5" s="17">
        <f t="shared" si="1"/>
        <v>-2.548708627102415E-2</v>
      </c>
    </row>
    <row r="6" spans="1:10">
      <c r="A6" s="2" t="s">
        <v>15</v>
      </c>
      <c r="B6" s="2" t="s">
        <v>16</v>
      </c>
      <c r="C6" s="2" t="s">
        <v>17</v>
      </c>
      <c r="D6" s="3" t="s">
        <v>18</v>
      </c>
      <c r="E6" s="2" t="s">
        <v>19</v>
      </c>
      <c r="F6" s="2">
        <v>8</v>
      </c>
      <c r="G6" s="2">
        <v>153</v>
      </c>
      <c r="H6" s="17">
        <f>G6/G21</f>
        <v>0.18235995232419547</v>
      </c>
      <c r="I6" s="17">
        <f t="shared" si="0"/>
        <v>-1.7017727850747708</v>
      </c>
      <c r="J6" s="17">
        <f t="shared" si="1"/>
        <v>-0.31033520395284853</v>
      </c>
    </row>
    <row r="7" spans="1:10">
      <c r="A7" s="2" t="s">
        <v>15</v>
      </c>
      <c r="B7" s="2" t="s">
        <v>20</v>
      </c>
      <c r="C7" s="2" t="s">
        <v>21</v>
      </c>
      <c r="D7" s="3" t="s">
        <v>22</v>
      </c>
      <c r="E7" s="2" t="s">
        <v>23</v>
      </c>
      <c r="F7" s="2">
        <v>6</v>
      </c>
      <c r="G7" s="2">
        <v>23</v>
      </c>
      <c r="H7" s="17">
        <f>G7/G21</f>
        <v>2.7413587604290822E-2</v>
      </c>
      <c r="I7" s="17">
        <f t="shared" si="0"/>
        <v>-3.5967164905380566</v>
      </c>
      <c r="J7" s="17">
        <f t="shared" si="1"/>
        <v>-9.8598902601162455E-2</v>
      </c>
    </row>
    <row r="8" spans="1:10">
      <c r="A8" s="2" t="s">
        <v>15</v>
      </c>
      <c r="B8" s="2" t="s">
        <v>20</v>
      </c>
      <c r="C8" s="2" t="s">
        <v>24</v>
      </c>
      <c r="D8" s="3" t="s">
        <v>25</v>
      </c>
      <c r="E8" s="2" t="s">
        <v>23</v>
      </c>
      <c r="F8" s="2">
        <v>4</v>
      </c>
      <c r="G8" s="2">
        <v>72</v>
      </c>
      <c r="H8" s="17">
        <f>G8/G21</f>
        <v>8.5816448152562577E-2</v>
      </c>
      <c r="I8" s="17">
        <f t="shared" si="0"/>
        <v>-2.455544587451151</v>
      </c>
      <c r="J8" s="17">
        <f t="shared" si="1"/>
        <v>-0.21072611477530737</v>
      </c>
    </row>
    <row r="9" spans="1:10">
      <c r="A9" s="2" t="s">
        <v>15</v>
      </c>
      <c r="B9" s="2" t="s">
        <v>26</v>
      </c>
      <c r="C9" s="2" t="s">
        <v>27</v>
      </c>
      <c r="D9" s="3" t="s">
        <v>28</v>
      </c>
      <c r="E9" s="2" t="s">
        <v>19</v>
      </c>
      <c r="F9" s="2">
        <v>4</v>
      </c>
      <c r="G9" s="2">
        <v>337</v>
      </c>
      <c r="H9" s="17">
        <f>G9/G21</f>
        <v>0.40166865315852207</v>
      </c>
      <c r="I9" s="17">
        <f t="shared" si="0"/>
        <v>-0.91212777611484441</v>
      </c>
      <c r="J9" s="17">
        <f t="shared" si="1"/>
        <v>-0.36637313534052751</v>
      </c>
    </row>
    <row r="10" spans="1:10">
      <c r="A10" s="2" t="s">
        <v>66</v>
      </c>
      <c r="B10" s="2" t="s">
        <v>73</v>
      </c>
      <c r="C10" s="2" t="s">
        <v>74</v>
      </c>
      <c r="D10" s="3" t="s">
        <v>75</v>
      </c>
      <c r="E10" s="2" t="s">
        <v>56</v>
      </c>
      <c r="F10" s="2">
        <v>8</v>
      </c>
      <c r="G10" s="2">
        <v>3</v>
      </c>
      <c r="H10" s="17">
        <f>G10/G21</f>
        <v>3.5756853396901071E-3</v>
      </c>
      <c r="I10" s="17">
        <f t="shared" si="0"/>
        <v>-5.6335984177990968</v>
      </c>
      <c r="J10" s="17">
        <f t="shared" si="1"/>
        <v>-2.0143975272225612E-2</v>
      </c>
    </row>
    <row r="11" spans="1:10">
      <c r="A11" s="2" t="s">
        <v>76</v>
      </c>
      <c r="B11" s="2" t="s">
        <v>20</v>
      </c>
      <c r="C11" s="2" t="s">
        <v>70</v>
      </c>
      <c r="D11" s="3" t="s">
        <v>77</v>
      </c>
      <c r="E11" s="2" t="s">
        <v>42</v>
      </c>
      <c r="F11" s="2">
        <v>4</v>
      </c>
      <c r="G11" s="2">
        <v>35</v>
      </c>
      <c r="H11" s="17">
        <f>G11/G21</f>
        <v>4.1716328963051254E-2</v>
      </c>
      <c r="I11" s="17">
        <f t="shared" si="0"/>
        <v>-3.1768626449777924</v>
      </c>
      <c r="J11" s="17">
        <f t="shared" si="1"/>
        <v>-0.1325270471683227</v>
      </c>
    </row>
    <row r="12" spans="1:10">
      <c r="A12" s="2" t="s">
        <v>15</v>
      </c>
      <c r="B12" s="2" t="s">
        <v>20</v>
      </c>
      <c r="C12" s="2" t="s">
        <v>29</v>
      </c>
      <c r="D12" s="3" t="s">
        <v>30</v>
      </c>
      <c r="E12" s="2" t="s">
        <v>31</v>
      </c>
      <c r="F12" s="2">
        <v>5</v>
      </c>
      <c r="G12" s="2">
        <v>107</v>
      </c>
      <c r="H12" s="17">
        <f>G12/G21</f>
        <v>0.12753277711561384</v>
      </c>
      <c r="I12" s="17">
        <f t="shared" si="0"/>
        <v>-2.0593818720053001</v>
      </c>
      <c r="J12" s="17">
        <f t="shared" si="1"/>
        <v>-0.26263868927838752</v>
      </c>
    </row>
    <row r="13" spans="1:10">
      <c r="A13" s="2" t="s">
        <v>15</v>
      </c>
      <c r="B13" s="2" t="s">
        <v>20</v>
      </c>
      <c r="C13" s="2" t="s">
        <v>21</v>
      </c>
      <c r="D13" s="3" t="s">
        <v>33</v>
      </c>
      <c r="E13" s="8" t="s">
        <v>19</v>
      </c>
      <c r="F13" s="2">
        <v>3</v>
      </c>
      <c r="G13" s="2">
        <v>6</v>
      </c>
      <c r="H13" s="17">
        <f>G13/G21</f>
        <v>7.1513706793802142E-3</v>
      </c>
      <c r="I13" s="17">
        <f t="shared" si="0"/>
        <v>-4.9404512372391514</v>
      </c>
      <c r="J13" s="17">
        <f t="shared" si="1"/>
        <v>-3.5330998120899772E-2</v>
      </c>
    </row>
    <row r="14" spans="1:10">
      <c r="A14" s="2" t="s">
        <v>15</v>
      </c>
      <c r="B14" s="2" t="s">
        <v>20</v>
      </c>
      <c r="C14" s="2" t="s">
        <v>80</v>
      </c>
      <c r="D14" s="3" t="s">
        <v>81</v>
      </c>
      <c r="E14" s="8" t="s">
        <v>82</v>
      </c>
      <c r="F14" s="2">
        <v>8</v>
      </c>
      <c r="G14" s="2">
        <v>38</v>
      </c>
      <c r="H14" s="17">
        <f>G14/G21</f>
        <v>4.5292014302741358E-2</v>
      </c>
      <c r="I14" s="17">
        <f t="shared" si="0"/>
        <v>-3.0946245467408202</v>
      </c>
      <c r="J14" s="17">
        <f t="shared" si="1"/>
        <v>-0.14016177923259973</v>
      </c>
    </row>
    <row r="15" spans="1:10">
      <c r="A15" s="2" t="s">
        <v>83</v>
      </c>
      <c r="B15" s="2" t="s">
        <v>84</v>
      </c>
      <c r="C15" s="2" t="s">
        <v>85</v>
      </c>
      <c r="D15" s="3" t="s">
        <v>86</v>
      </c>
      <c r="E15" s="8" t="s">
        <v>23</v>
      </c>
      <c r="F15" s="2">
        <v>7</v>
      </c>
      <c r="G15" s="2">
        <v>1</v>
      </c>
      <c r="H15" s="17">
        <f>G15/G21</f>
        <v>1.1918951132300357E-3</v>
      </c>
      <c r="I15" s="17">
        <f t="shared" si="0"/>
        <v>-6.7322107064672059</v>
      </c>
      <c r="J15" s="17">
        <f t="shared" si="1"/>
        <v>-8.0240890422731883E-3</v>
      </c>
    </row>
    <row r="16" spans="1:10">
      <c r="A16" s="2" t="s">
        <v>15</v>
      </c>
      <c r="B16" s="2" t="s">
        <v>20</v>
      </c>
      <c r="C16" s="2" t="s">
        <v>70</v>
      </c>
      <c r="D16" s="3" t="s">
        <v>94</v>
      </c>
      <c r="E16" s="8" t="s">
        <v>42</v>
      </c>
      <c r="F16" s="2">
        <v>1</v>
      </c>
      <c r="G16" s="2">
        <v>2</v>
      </c>
      <c r="H16" s="17">
        <f>G16/G21</f>
        <v>2.3837902264600714E-3</v>
      </c>
      <c r="I16" s="17">
        <f t="shared" si="0"/>
        <v>-6.0390635259072605</v>
      </c>
      <c r="J16" s="17">
        <f t="shared" si="1"/>
        <v>-1.4395860610029225E-2</v>
      </c>
    </row>
    <row r="17" spans="1:10">
      <c r="A17" s="2" t="s">
        <v>34</v>
      </c>
      <c r="B17" s="2" t="s">
        <v>38</v>
      </c>
      <c r="C17" s="2" t="s">
        <v>96</v>
      </c>
      <c r="D17" s="3" t="s">
        <v>106</v>
      </c>
      <c r="E17" s="8" t="s">
        <v>23</v>
      </c>
      <c r="F17" s="2">
        <v>8</v>
      </c>
      <c r="G17" s="2">
        <v>23</v>
      </c>
      <c r="H17" s="17">
        <f>G17/G21</f>
        <v>2.7413587604290822E-2</v>
      </c>
      <c r="I17" s="17">
        <f t="shared" si="0"/>
        <v>-3.5967164905380566</v>
      </c>
      <c r="J17" s="17">
        <f t="shared" si="1"/>
        <v>-9.8598902601162455E-2</v>
      </c>
    </row>
    <row r="18" spans="1:10">
      <c r="A18" s="2" t="s">
        <v>15</v>
      </c>
      <c r="B18" s="2" t="s">
        <v>20</v>
      </c>
      <c r="C18" s="2" t="s">
        <v>29</v>
      </c>
      <c r="D18" s="3" t="s">
        <v>88</v>
      </c>
      <c r="E18" s="8" t="s">
        <v>42</v>
      </c>
      <c r="G18" s="2">
        <v>2</v>
      </c>
      <c r="H18" s="17">
        <f>G18/G21</f>
        <v>2.3837902264600714E-3</v>
      </c>
      <c r="I18" s="17">
        <f t="shared" si="0"/>
        <v>-6.0390635259072605</v>
      </c>
      <c r="J18" s="17">
        <f t="shared" si="1"/>
        <v>-1.4395860610029225E-2</v>
      </c>
    </row>
    <row r="19" spans="1:10">
      <c r="D19" s="3" t="s">
        <v>107</v>
      </c>
      <c r="G19" s="2">
        <v>9</v>
      </c>
      <c r="H19" s="17">
        <f>G19/G21</f>
        <v>1.0727056019070322E-2</v>
      </c>
      <c r="I19" s="17">
        <f t="shared" si="0"/>
        <v>-4.5349861291309868</v>
      </c>
      <c r="J19" s="17">
        <f t="shared" si="1"/>
        <v>-4.8647050252894973E-2</v>
      </c>
    </row>
    <row r="20" spans="1:10">
      <c r="A20" s="2" t="s">
        <v>15</v>
      </c>
      <c r="B20" s="2" t="s">
        <v>20</v>
      </c>
      <c r="C20" s="2" t="s">
        <v>24</v>
      </c>
      <c r="D20" s="3" t="s">
        <v>108</v>
      </c>
      <c r="F20" s="2">
        <v>4</v>
      </c>
      <c r="G20" s="2">
        <v>5</v>
      </c>
      <c r="H20" s="17">
        <f>G20/G21</f>
        <v>5.9594755661501785E-3</v>
      </c>
      <c r="I20" s="17">
        <f t="shared" si="0"/>
        <v>-5.1227727940331063</v>
      </c>
      <c r="J20" s="17">
        <f t="shared" si="1"/>
        <v>-3.0529039296979178E-2</v>
      </c>
    </row>
    <row r="21" spans="1:10">
      <c r="G21" s="3">
        <f>SUM(G2:G20)</f>
        <v>839</v>
      </c>
      <c r="J21" s="2">
        <f>SUM(J2:J20)</f>
        <v>-1.8852142675326655</v>
      </c>
    </row>
    <row r="22" spans="1:10">
      <c r="I22" s="3" t="s">
        <v>90</v>
      </c>
      <c r="J22" s="16">
        <f>-(J21)</f>
        <v>1.8852142675326655</v>
      </c>
    </row>
    <row r="23" spans="1:10">
      <c r="D23" s="3"/>
      <c r="E23" s="8"/>
      <c r="F23" s="3" t="s">
        <v>59</v>
      </c>
      <c r="G23" s="3">
        <v>18</v>
      </c>
      <c r="I23" s="3" t="s">
        <v>109</v>
      </c>
      <c r="J23" s="16">
        <f>LN(18)</f>
        <v>2.8903717578961645</v>
      </c>
    </row>
    <row r="24" spans="1:10">
      <c r="D24" s="3"/>
      <c r="I24" s="3" t="s">
        <v>110</v>
      </c>
      <c r="J24" s="16">
        <f>J22/J23</f>
        <v>0.65223937453113989</v>
      </c>
    </row>
    <row r="25" spans="1:10">
      <c r="D25" s="3"/>
      <c r="E25" s="8"/>
    </row>
    <row r="27" spans="1:10">
      <c r="D27" s="3"/>
      <c r="E27" s="8"/>
    </row>
    <row r="28" spans="1:10">
      <c r="A28" s="3" t="s">
        <v>65</v>
      </c>
      <c r="B28" s="2">
        <v>5</v>
      </c>
      <c r="D28" s="3"/>
    </row>
    <row r="29" spans="1:10">
      <c r="A29" s="3" t="s">
        <v>67</v>
      </c>
      <c r="B29" s="2">
        <v>14</v>
      </c>
      <c r="D29" s="3"/>
    </row>
    <row r="30" spans="1:10">
      <c r="A30" s="3" t="s">
        <v>13</v>
      </c>
      <c r="B30" s="2">
        <v>4</v>
      </c>
    </row>
    <row r="31" spans="1:10">
      <c r="A31" s="3" t="s">
        <v>18</v>
      </c>
      <c r="B31" s="2">
        <v>153</v>
      </c>
    </row>
    <row r="32" spans="1:10">
      <c r="A32" s="3" t="s">
        <v>22</v>
      </c>
      <c r="B32" s="2">
        <v>23</v>
      </c>
    </row>
    <row r="33" spans="1:2">
      <c r="A33" s="3" t="s">
        <v>25</v>
      </c>
      <c r="B33" s="2">
        <v>72</v>
      </c>
    </row>
    <row r="34" spans="1:2">
      <c r="A34" s="3" t="s">
        <v>28</v>
      </c>
      <c r="B34" s="2">
        <v>337</v>
      </c>
    </row>
    <row r="35" spans="1:2">
      <c r="A35" s="3" t="s">
        <v>75</v>
      </c>
      <c r="B35" s="2">
        <v>3</v>
      </c>
    </row>
    <row r="36" spans="1:2">
      <c r="A36" s="3" t="s">
        <v>77</v>
      </c>
      <c r="B36" s="2">
        <v>35</v>
      </c>
    </row>
    <row r="37" spans="1:2">
      <c r="A37" s="3" t="s">
        <v>30</v>
      </c>
      <c r="B37" s="2">
        <v>107</v>
      </c>
    </row>
    <row r="38" spans="1:2">
      <c r="A38" s="3" t="s">
        <v>33</v>
      </c>
      <c r="B38" s="2">
        <v>6</v>
      </c>
    </row>
    <row r="39" spans="1:2">
      <c r="A39" s="3" t="s">
        <v>81</v>
      </c>
      <c r="B39" s="2">
        <v>38</v>
      </c>
    </row>
    <row r="40" spans="1:2">
      <c r="A40" s="3" t="s">
        <v>86</v>
      </c>
      <c r="B40" s="2">
        <v>1</v>
      </c>
    </row>
    <row r="41" spans="1:2">
      <c r="A41" s="3" t="s">
        <v>94</v>
      </c>
      <c r="B41" s="2">
        <v>2</v>
      </c>
    </row>
    <row r="42" spans="1:2">
      <c r="A42" s="3" t="s">
        <v>106</v>
      </c>
      <c r="B42" s="2">
        <v>23</v>
      </c>
    </row>
    <row r="43" spans="1:2">
      <c r="A43" s="3" t="s">
        <v>88</v>
      </c>
      <c r="B43" s="2">
        <v>2</v>
      </c>
    </row>
    <row r="44" spans="1:2">
      <c r="A44" s="3" t="s">
        <v>107</v>
      </c>
      <c r="B44" s="2">
        <v>9</v>
      </c>
    </row>
    <row r="45" spans="1:2">
      <c r="A45" s="3" t="s">
        <v>108</v>
      </c>
      <c r="B45" s="2">
        <v>5</v>
      </c>
    </row>
  </sheetData>
  <mergeCells count="1">
    <mergeCell ref="A1:D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M43"/>
  <sheetViews>
    <sheetView topLeftCell="A10" workbookViewId="0">
      <selection sqref="A1:D1"/>
    </sheetView>
  </sheetViews>
  <sheetFormatPr defaultColWidth="12.6640625" defaultRowHeight="15.75" customHeight="1"/>
  <cols>
    <col min="1" max="1" width="18.33203125" customWidth="1"/>
    <col min="4" max="4" width="16.6640625" customWidth="1"/>
    <col min="5" max="5" width="15.109375" customWidth="1"/>
    <col min="6" max="6" width="17.109375" customWidth="1"/>
    <col min="7" max="7" width="13.88671875" customWidth="1"/>
    <col min="9" max="9" width="16.44140625" customWidth="1"/>
  </cols>
  <sheetData>
    <row r="1" spans="1:10">
      <c r="A1" s="61" t="s">
        <v>111</v>
      </c>
      <c r="B1" s="62"/>
      <c r="C1" s="62"/>
      <c r="D1" s="62"/>
      <c r="E1" s="3"/>
      <c r="F1" s="3"/>
      <c r="G1" s="3"/>
    </row>
    <row r="2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4" t="s">
        <v>9</v>
      </c>
      <c r="J2" s="4" t="s">
        <v>10</v>
      </c>
    </row>
    <row r="3" spans="1:10">
      <c r="A3" s="2" t="s">
        <v>62</v>
      </c>
      <c r="B3" s="2" t="s">
        <v>63</v>
      </c>
      <c r="C3" s="2" t="s">
        <v>64</v>
      </c>
      <c r="D3" s="3" t="s">
        <v>65</v>
      </c>
      <c r="E3" s="2" t="s">
        <v>19</v>
      </c>
      <c r="F3" s="5">
        <v>6</v>
      </c>
      <c r="G3" s="5">
        <v>12</v>
      </c>
      <c r="H3" s="18">
        <f>G3/G21</f>
        <v>5.4744525547445258E-3</v>
      </c>
      <c r="I3" s="17">
        <f t="shared" ref="I3:I20" si="0">LN(H3)</f>
        <v>-5.2076629982799059</v>
      </c>
      <c r="J3" s="17">
        <f t="shared" ref="J3:J20" si="1">H3*I3</f>
        <v>-2.8509104005181966E-2</v>
      </c>
    </row>
    <row r="4" spans="1:10">
      <c r="A4" s="2" t="s">
        <v>66</v>
      </c>
      <c r="B4" s="12" t="s">
        <v>67</v>
      </c>
      <c r="C4" s="2" t="s">
        <v>68</v>
      </c>
      <c r="D4" s="3" t="s">
        <v>67</v>
      </c>
      <c r="E4" s="2" t="s">
        <v>23</v>
      </c>
      <c r="F4" s="5">
        <v>10</v>
      </c>
      <c r="G4" s="5">
        <v>9</v>
      </c>
      <c r="H4" s="18">
        <f>G4/G21</f>
        <v>4.1058394160583944E-3</v>
      </c>
      <c r="I4" s="17">
        <f t="shared" si="0"/>
        <v>-5.4953450707316867</v>
      </c>
      <c r="J4" s="17">
        <f t="shared" si="1"/>
        <v>-2.2563004396252365E-2</v>
      </c>
    </row>
    <row r="5" spans="1:10">
      <c r="A5" s="2" t="s">
        <v>15</v>
      </c>
      <c r="B5" s="2" t="s">
        <v>16</v>
      </c>
      <c r="C5" s="2" t="s">
        <v>17</v>
      </c>
      <c r="D5" s="3" t="s">
        <v>18</v>
      </c>
      <c r="E5" s="2" t="s">
        <v>19</v>
      </c>
      <c r="F5" s="5">
        <v>8</v>
      </c>
      <c r="G5" s="5">
        <v>48</v>
      </c>
      <c r="H5" s="18">
        <f>G5/G21</f>
        <v>2.1897810218978103E-2</v>
      </c>
      <c r="I5" s="17">
        <f t="shared" si="0"/>
        <v>-3.8213686371600151</v>
      </c>
      <c r="J5" s="17">
        <f t="shared" si="1"/>
        <v>-8.3679605193285003E-2</v>
      </c>
    </row>
    <row r="6" spans="1:10">
      <c r="A6" s="2" t="s">
        <v>69</v>
      </c>
      <c r="C6" s="2" t="s">
        <v>70</v>
      </c>
      <c r="D6" s="3" t="s">
        <v>71</v>
      </c>
      <c r="E6" s="2" t="s">
        <v>14</v>
      </c>
      <c r="F6" s="5">
        <v>7</v>
      </c>
      <c r="G6" s="5">
        <v>17</v>
      </c>
      <c r="H6" s="18">
        <f>G6/G21</f>
        <v>7.7554744525547446E-3</v>
      </c>
      <c r="I6" s="17">
        <f t="shared" si="0"/>
        <v>-4.8593563040116905</v>
      </c>
      <c r="J6" s="17">
        <f t="shared" si="1"/>
        <v>-3.7686613671623514E-2</v>
      </c>
    </row>
    <row r="7" spans="1:10">
      <c r="A7" s="2" t="s">
        <v>15</v>
      </c>
      <c r="B7" s="2" t="s">
        <v>20</v>
      </c>
      <c r="C7" s="2" t="s">
        <v>21</v>
      </c>
      <c r="D7" s="3" t="s">
        <v>22</v>
      </c>
      <c r="E7" s="2" t="s">
        <v>23</v>
      </c>
      <c r="F7" s="5">
        <v>6</v>
      </c>
      <c r="G7" s="5">
        <v>14</v>
      </c>
      <c r="H7" s="18">
        <f>G7/G21</f>
        <v>6.3868613138686131E-3</v>
      </c>
      <c r="I7" s="17">
        <f t="shared" si="0"/>
        <v>-5.0535123184526478</v>
      </c>
      <c r="J7" s="17">
        <f t="shared" si="1"/>
        <v>-3.22760823258837E-2</v>
      </c>
    </row>
    <row r="8" spans="1:10">
      <c r="A8" s="2" t="s">
        <v>15</v>
      </c>
      <c r="B8" s="2" t="s">
        <v>20</v>
      </c>
      <c r="C8" s="2" t="s">
        <v>24</v>
      </c>
      <c r="D8" s="3" t="s">
        <v>25</v>
      </c>
      <c r="E8" s="2" t="s">
        <v>23</v>
      </c>
      <c r="F8" s="5">
        <v>4</v>
      </c>
      <c r="G8" s="5">
        <v>268</v>
      </c>
      <c r="H8" s="18">
        <f>G8/G21</f>
        <v>0.12226277372262774</v>
      </c>
      <c r="I8" s="17">
        <f t="shared" si="0"/>
        <v>-2.1015826675570493</v>
      </c>
      <c r="J8" s="17">
        <f t="shared" si="1"/>
        <v>-0.25694532614292392</v>
      </c>
    </row>
    <row r="9" spans="1:10">
      <c r="A9" s="2" t="s">
        <v>15</v>
      </c>
      <c r="B9" s="2" t="s">
        <v>26</v>
      </c>
      <c r="C9" s="2" t="s">
        <v>27</v>
      </c>
      <c r="D9" s="3" t="s">
        <v>28</v>
      </c>
      <c r="E9" s="2" t="s">
        <v>19</v>
      </c>
      <c r="F9" s="5">
        <v>4</v>
      </c>
      <c r="G9" s="5">
        <v>1657</v>
      </c>
      <c r="H9" s="18">
        <f>G9/G21</f>
        <v>0.75593065693430661</v>
      </c>
      <c r="I9" s="17">
        <f t="shared" si="0"/>
        <v>-0.27980563064134317</v>
      </c>
      <c r="J9" s="17">
        <f t="shared" si="1"/>
        <v>-0.2115136541846285</v>
      </c>
    </row>
    <row r="10" spans="1:10">
      <c r="A10" s="2" t="s">
        <v>66</v>
      </c>
      <c r="B10" s="2" t="s">
        <v>73</v>
      </c>
      <c r="C10" s="2" t="s">
        <v>74</v>
      </c>
      <c r="D10" s="3" t="s">
        <v>75</v>
      </c>
      <c r="E10" s="2" t="s">
        <v>56</v>
      </c>
      <c r="F10" s="5">
        <v>8</v>
      </c>
      <c r="G10" s="5">
        <v>11</v>
      </c>
      <c r="H10" s="18">
        <f>G10/G21</f>
        <v>5.0182481751824817E-3</v>
      </c>
      <c r="I10" s="17">
        <f t="shared" si="0"/>
        <v>-5.294674375269536</v>
      </c>
      <c r="J10" s="17">
        <f t="shared" si="1"/>
        <v>-2.6569990021881797E-2</v>
      </c>
    </row>
    <row r="11" spans="1:10">
      <c r="A11" s="2" t="s">
        <v>76</v>
      </c>
      <c r="B11" s="2" t="s">
        <v>20</v>
      </c>
      <c r="C11" s="2" t="s">
        <v>70</v>
      </c>
      <c r="D11" s="3" t="s">
        <v>77</v>
      </c>
      <c r="E11" s="2" t="s">
        <v>14</v>
      </c>
      <c r="F11" s="5">
        <v>4</v>
      </c>
      <c r="G11" s="5">
        <v>9</v>
      </c>
      <c r="H11" s="18">
        <f>G11/G21</f>
        <v>4.1058394160583944E-3</v>
      </c>
      <c r="I11" s="17">
        <f t="shared" si="0"/>
        <v>-5.4953450707316867</v>
      </c>
      <c r="J11" s="17">
        <f t="shared" si="1"/>
        <v>-2.2563004396252365E-2</v>
      </c>
    </row>
    <row r="12" spans="1:10">
      <c r="A12" s="2" t="s">
        <v>15</v>
      </c>
      <c r="B12" s="2" t="s">
        <v>20</v>
      </c>
      <c r="C12" s="2" t="s">
        <v>29</v>
      </c>
      <c r="D12" s="3" t="s">
        <v>30</v>
      </c>
      <c r="E12" s="2" t="s">
        <v>31</v>
      </c>
      <c r="F12" s="5">
        <v>5</v>
      </c>
      <c r="G12" s="5">
        <v>74</v>
      </c>
      <c r="H12" s="18">
        <f>G12/G21</f>
        <v>3.3759124087591241E-2</v>
      </c>
      <c r="I12" s="17">
        <f t="shared" si="0"/>
        <v>-3.3885045548637365</v>
      </c>
      <c r="J12" s="17">
        <f t="shared" si="1"/>
        <v>-0.114392945739013</v>
      </c>
    </row>
    <row r="13" spans="1:10">
      <c r="A13" s="2" t="s">
        <v>15</v>
      </c>
      <c r="B13" s="2" t="s">
        <v>20</v>
      </c>
      <c r="C13" s="2" t="s">
        <v>21</v>
      </c>
      <c r="D13" s="3" t="s">
        <v>32</v>
      </c>
      <c r="E13" s="8" t="s">
        <v>23</v>
      </c>
      <c r="F13" s="5">
        <v>6</v>
      </c>
      <c r="G13" s="5">
        <v>5</v>
      </c>
      <c r="H13" s="18">
        <f>G13/G21</f>
        <v>2.2810218978102188E-3</v>
      </c>
      <c r="I13" s="17">
        <f t="shared" si="0"/>
        <v>-6.0831317356338062</v>
      </c>
      <c r="J13" s="17">
        <f t="shared" si="1"/>
        <v>-1.3875756696244995E-2</v>
      </c>
    </row>
    <row r="14" spans="1:10">
      <c r="A14" s="2" t="s">
        <v>15</v>
      </c>
      <c r="B14" s="2" t="s">
        <v>20</v>
      </c>
      <c r="C14" s="2" t="s">
        <v>21</v>
      </c>
      <c r="D14" s="3" t="s">
        <v>33</v>
      </c>
      <c r="E14" s="8" t="s">
        <v>19</v>
      </c>
      <c r="F14" s="5">
        <v>3</v>
      </c>
      <c r="G14" s="5">
        <v>7</v>
      </c>
      <c r="H14" s="18">
        <f>G14/G21</f>
        <v>3.1934306569343066E-3</v>
      </c>
      <c r="I14" s="17">
        <f t="shared" si="0"/>
        <v>-5.7466594990125932</v>
      </c>
      <c r="J14" s="17">
        <f t="shared" si="1"/>
        <v>-1.8351558619109559E-2</v>
      </c>
    </row>
    <row r="15" spans="1:10">
      <c r="A15" s="2" t="s">
        <v>83</v>
      </c>
      <c r="B15" s="2" t="s">
        <v>84</v>
      </c>
      <c r="C15" s="2" t="s">
        <v>85</v>
      </c>
      <c r="D15" s="3" t="s">
        <v>86</v>
      </c>
      <c r="E15" s="8" t="s">
        <v>23</v>
      </c>
      <c r="F15" s="5">
        <v>7</v>
      </c>
      <c r="G15" s="5">
        <v>13</v>
      </c>
      <c r="H15" s="18">
        <f>G15/G21</f>
        <v>5.930656934306569E-3</v>
      </c>
      <c r="I15" s="17">
        <f t="shared" si="0"/>
        <v>-5.1276202906063695</v>
      </c>
      <c r="J15" s="17">
        <f t="shared" si="1"/>
        <v>-3.0410156832975731E-2</v>
      </c>
    </row>
    <row r="16" spans="1:10">
      <c r="A16" s="2" t="s">
        <v>15</v>
      </c>
      <c r="B16" s="2" t="s">
        <v>20</v>
      </c>
      <c r="C16" s="2" t="s">
        <v>70</v>
      </c>
      <c r="D16" s="3" t="s">
        <v>94</v>
      </c>
      <c r="E16" s="8" t="s">
        <v>14</v>
      </c>
      <c r="F16" s="5">
        <v>1</v>
      </c>
      <c r="G16" s="5">
        <v>1</v>
      </c>
      <c r="H16" s="18">
        <f>G16/G21</f>
        <v>4.5620437956204378E-4</v>
      </c>
      <c r="I16" s="17">
        <f t="shared" si="0"/>
        <v>-7.6925696480679058</v>
      </c>
      <c r="J16" s="17">
        <f t="shared" si="1"/>
        <v>-3.5093839635346284E-3</v>
      </c>
    </row>
    <row r="17" spans="1:13">
      <c r="A17" s="2" t="s">
        <v>34</v>
      </c>
      <c r="B17" s="2" t="s">
        <v>38</v>
      </c>
      <c r="C17" s="2" t="s">
        <v>96</v>
      </c>
      <c r="D17" s="3" t="s">
        <v>97</v>
      </c>
      <c r="E17" s="8" t="s">
        <v>23</v>
      </c>
      <c r="F17" s="5">
        <v>8</v>
      </c>
      <c r="G17" s="5">
        <v>17</v>
      </c>
      <c r="H17" s="18">
        <f>G17/G21</f>
        <v>7.7554744525547446E-3</v>
      </c>
      <c r="I17" s="17">
        <f t="shared" si="0"/>
        <v>-4.8593563040116905</v>
      </c>
      <c r="J17" s="17">
        <f t="shared" si="1"/>
        <v>-3.7686613671623514E-2</v>
      </c>
    </row>
    <row r="18" spans="1:13">
      <c r="A18" s="2" t="s">
        <v>15</v>
      </c>
      <c r="B18" s="2" t="s">
        <v>20</v>
      </c>
      <c r="C18" s="2" t="s">
        <v>24</v>
      </c>
      <c r="D18" s="3" t="s">
        <v>87</v>
      </c>
      <c r="E18" s="2" t="s">
        <v>23</v>
      </c>
      <c r="F18" s="5">
        <v>3</v>
      </c>
      <c r="G18" s="5">
        <v>15</v>
      </c>
      <c r="H18" s="18">
        <f>G18/G21</f>
        <v>6.8430656934306573E-3</v>
      </c>
      <c r="I18" s="17">
        <f t="shared" si="0"/>
        <v>-4.9845194469656962</v>
      </c>
      <c r="J18" s="17">
        <f t="shared" si="1"/>
        <v>-3.4109394025768909E-2</v>
      </c>
    </row>
    <row r="19" spans="1:13">
      <c r="A19" s="2" t="s">
        <v>15</v>
      </c>
      <c r="B19" s="2" t="s">
        <v>20</v>
      </c>
      <c r="C19" s="2" t="s">
        <v>29</v>
      </c>
      <c r="D19" s="3" t="s">
        <v>88</v>
      </c>
      <c r="E19" s="8" t="s">
        <v>14</v>
      </c>
      <c r="F19" s="5"/>
      <c r="G19" s="5">
        <v>13</v>
      </c>
      <c r="H19" s="18">
        <f>G19/G21</f>
        <v>5.930656934306569E-3</v>
      </c>
      <c r="I19" s="17">
        <f t="shared" si="0"/>
        <v>-5.1276202906063695</v>
      </c>
      <c r="J19" s="17">
        <f t="shared" si="1"/>
        <v>-3.0410156832975731E-2</v>
      </c>
    </row>
    <row r="20" spans="1:13">
      <c r="A20" s="2" t="s">
        <v>34</v>
      </c>
      <c r="B20" s="2" t="s">
        <v>38</v>
      </c>
      <c r="F20" s="5"/>
      <c r="G20" s="5">
        <v>2</v>
      </c>
      <c r="H20" s="18">
        <f>G20/G21</f>
        <v>9.1240875912408756E-4</v>
      </c>
      <c r="I20" s="17">
        <f t="shared" si="0"/>
        <v>-6.9994224675079613</v>
      </c>
      <c r="J20" s="17">
        <f t="shared" si="1"/>
        <v>-6.3863343681641984E-3</v>
      </c>
    </row>
    <row r="21" spans="1:13">
      <c r="D21" s="3"/>
      <c r="G21" s="1">
        <f>SUM(G2:G20)</f>
        <v>2192</v>
      </c>
      <c r="J21" s="2">
        <f>SUM(J2:J20)</f>
        <v>-1.0114386850873234</v>
      </c>
    </row>
    <row r="22" spans="1:13">
      <c r="I22" s="3" t="s">
        <v>112</v>
      </c>
      <c r="J22" s="16">
        <f>(-J21)</f>
        <v>1.0114386850873234</v>
      </c>
    </row>
    <row r="23" spans="1:13">
      <c r="F23" s="3" t="s">
        <v>89</v>
      </c>
      <c r="G23" s="9">
        <v>18</v>
      </c>
      <c r="I23" s="3" t="s">
        <v>113</v>
      </c>
      <c r="J23" s="16">
        <f>LN(18)</f>
        <v>2.8903717578961645</v>
      </c>
    </row>
    <row r="24" spans="1:13">
      <c r="I24" s="3" t="s">
        <v>103</v>
      </c>
      <c r="J24" s="16">
        <f>J22/J23</f>
        <v>0.34993376970425649</v>
      </c>
    </row>
    <row r="25" spans="1:13">
      <c r="A25" s="2" t="s">
        <v>114</v>
      </c>
      <c r="D25" s="3"/>
      <c r="E25" s="8"/>
    </row>
    <row r="26" spans="1:13">
      <c r="A26" s="3" t="s">
        <v>65</v>
      </c>
      <c r="B26" s="5">
        <v>12</v>
      </c>
    </row>
    <row r="27" spans="1:13">
      <c r="A27" s="3" t="s">
        <v>67</v>
      </c>
      <c r="B27" s="5">
        <v>9</v>
      </c>
    </row>
    <row r="28" spans="1:13">
      <c r="A28" s="3" t="s">
        <v>18</v>
      </c>
      <c r="B28" s="5">
        <v>48</v>
      </c>
    </row>
    <row r="29" spans="1:13">
      <c r="A29" s="3" t="s">
        <v>71</v>
      </c>
      <c r="B29" s="5">
        <v>17</v>
      </c>
      <c r="J29" s="2" t="s">
        <v>19</v>
      </c>
      <c r="K29" s="2" t="s">
        <v>23</v>
      </c>
      <c r="L29" s="2" t="s">
        <v>14</v>
      </c>
      <c r="M29" s="2" t="s">
        <v>56</v>
      </c>
    </row>
    <row r="30" spans="1:13">
      <c r="A30" s="3" t="s">
        <v>22</v>
      </c>
      <c r="B30" s="5">
        <v>14</v>
      </c>
      <c r="J30" s="2">
        <f>G3+G5+G9+G14</f>
        <v>1724</v>
      </c>
      <c r="K30" s="2">
        <f>G4+G7+G8+G12+G13+G15+G17+G18</f>
        <v>415</v>
      </c>
      <c r="L30" s="2">
        <f>G6+G11+G16+G19</f>
        <v>40</v>
      </c>
      <c r="M30" s="2">
        <f>G10</f>
        <v>11</v>
      </c>
    </row>
    <row r="31" spans="1:13">
      <c r="A31" s="3" t="s">
        <v>25</v>
      </c>
      <c r="B31" s="5">
        <v>268</v>
      </c>
    </row>
    <row r="32" spans="1:13">
      <c r="A32" s="3" t="s">
        <v>28</v>
      </c>
      <c r="B32" s="5">
        <v>1657</v>
      </c>
    </row>
    <row r="33" spans="1:2">
      <c r="A33" s="3" t="s">
        <v>75</v>
      </c>
      <c r="B33" s="5">
        <v>11</v>
      </c>
    </row>
    <row r="34" spans="1:2">
      <c r="A34" s="3" t="s">
        <v>77</v>
      </c>
      <c r="B34" s="5">
        <v>9</v>
      </c>
    </row>
    <row r="35" spans="1:2">
      <c r="A35" s="3" t="s">
        <v>30</v>
      </c>
      <c r="B35" s="5">
        <v>74</v>
      </c>
    </row>
    <row r="36" spans="1:2">
      <c r="A36" s="3" t="s">
        <v>32</v>
      </c>
      <c r="B36" s="5">
        <v>5</v>
      </c>
    </row>
    <row r="37" spans="1:2">
      <c r="A37" s="3" t="s">
        <v>33</v>
      </c>
      <c r="B37" s="5">
        <v>7</v>
      </c>
    </row>
    <row r="38" spans="1:2">
      <c r="A38" s="3" t="s">
        <v>86</v>
      </c>
      <c r="B38" s="5">
        <v>13</v>
      </c>
    </row>
    <row r="39" spans="1:2">
      <c r="A39" s="3" t="s">
        <v>94</v>
      </c>
      <c r="B39" s="5">
        <v>1</v>
      </c>
    </row>
    <row r="40" spans="1:2">
      <c r="A40" s="3" t="s">
        <v>97</v>
      </c>
      <c r="B40" s="5">
        <v>17</v>
      </c>
    </row>
    <row r="41" spans="1:2">
      <c r="A41" s="3" t="s">
        <v>87</v>
      </c>
      <c r="B41" s="5">
        <v>15</v>
      </c>
    </row>
    <row r="42" spans="1:2">
      <c r="A42" s="3" t="s">
        <v>88</v>
      </c>
      <c r="B42" s="5">
        <v>13</v>
      </c>
    </row>
    <row r="43" spans="1:2">
      <c r="A43" s="3" t="s">
        <v>38</v>
      </c>
      <c r="B43" s="5">
        <v>2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D35"/>
  <sheetViews>
    <sheetView workbookViewId="0"/>
  </sheetViews>
  <sheetFormatPr defaultColWidth="12.6640625" defaultRowHeight="15.75" customHeight="1"/>
  <cols>
    <col min="1" max="1" width="15.77734375" customWidth="1"/>
  </cols>
  <sheetData>
    <row r="1" spans="1:4">
      <c r="A1" s="1" t="s">
        <v>115</v>
      </c>
      <c r="B1" s="1" t="s">
        <v>116</v>
      </c>
      <c r="C1" s="5"/>
      <c r="D1" s="5"/>
    </row>
    <row r="2" spans="1:4">
      <c r="A2" s="5" t="s">
        <v>65</v>
      </c>
      <c r="B2" s="5">
        <v>1</v>
      </c>
      <c r="C2" s="5"/>
      <c r="D2" s="5"/>
    </row>
    <row r="3" spans="1:4">
      <c r="A3" s="5" t="s">
        <v>117</v>
      </c>
      <c r="B3" s="5">
        <v>23</v>
      </c>
      <c r="C3" s="5"/>
      <c r="D3" s="5"/>
    </row>
    <row r="4" spans="1:4">
      <c r="A4" s="5" t="s">
        <v>30</v>
      </c>
      <c r="B4" s="5">
        <f>126+64</f>
        <v>190</v>
      </c>
      <c r="C4" s="1" t="s">
        <v>118</v>
      </c>
      <c r="D4" s="1" t="s">
        <v>119</v>
      </c>
    </row>
    <row r="5" spans="1:4">
      <c r="A5" s="5" t="s">
        <v>25</v>
      </c>
      <c r="B5" s="5">
        <v>62</v>
      </c>
      <c r="C5" s="5"/>
      <c r="D5" s="5"/>
    </row>
    <row r="6" spans="1:4">
      <c r="A6" s="5" t="s">
        <v>77</v>
      </c>
      <c r="B6" s="5">
        <v>24</v>
      </c>
      <c r="C6" s="5"/>
      <c r="D6" s="5"/>
    </row>
    <row r="7" spans="1:4">
      <c r="A7" s="5" t="s">
        <v>120</v>
      </c>
      <c r="B7" s="5">
        <v>7</v>
      </c>
      <c r="C7" s="5"/>
      <c r="D7" s="5"/>
    </row>
    <row r="8" spans="1:4">
      <c r="A8" s="5" t="s">
        <v>121</v>
      </c>
      <c r="B8" s="5">
        <v>12</v>
      </c>
      <c r="C8" s="5"/>
      <c r="D8" s="5"/>
    </row>
    <row r="9" spans="1:4">
      <c r="A9" s="5" t="s">
        <v>122</v>
      </c>
      <c r="B9" s="5">
        <v>3</v>
      </c>
      <c r="C9" s="5"/>
      <c r="D9" s="5"/>
    </row>
    <row r="10" spans="1:4">
      <c r="A10" s="5" t="s">
        <v>33</v>
      </c>
      <c r="B10" s="5">
        <v>2</v>
      </c>
      <c r="C10" s="5"/>
      <c r="D10" s="5"/>
    </row>
    <row r="11" spans="1:4">
      <c r="A11" s="5" t="s">
        <v>123</v>
      </c>
      <c r="B11" s="5">
        <v>2</v>
      </c>
      <c r="C11" s="5"/>
      <c r="D11" s="5"/>
    </row>
    <row r="12" spans="1:4">
      <c r="A12" s="5" t="s">
        <v>18</v>
      </c>
      <c r="B12" s="5">
        <v>2</v>
      </c>
      <c r="C12" s="5"/>
      <c r="D12" s="5"/>
    </row>
    <row r="13" spans="1:4">
      <c r="A13" s="5" t="s">
        <v>81</v>
      </c>
      <c r="B13" s="5">
        <v>1</v>
      </c>
      <c r="C13" s="5"/>
      <c r="D13" s="5"/>
    </row>
    <row r="14" spans="1:4">
      <c r="A14" s="5" t="s">
        <v>124</v>
      </c>
      <c r="B14" s="5">
        <v>2</v>
      </c>
      <c r="C14" s="5"/>
      <c r="D14" s="5"/>
    </row>
    <row r="15" spans="1:4">
      <c r="A15" s="5" t="s">
        <v>125</v>
      </c>
      <c r="B15" s="5">
        <v>5</v>
      </c>
      <c r="C15" s="5"/>
      <c r="D15" s="5"/>
    </row>
    <row r="16" spans="1:4">
      <c r="A16" s="5"/>
      <c r="B16" s="5"/>
      <c r="C16" s="5"/>
      <c r="D16" s="5"/>
    </row>
    <row r="17" spans="1:4">
      <c r="A17" s="1" t="s">
        <v>126</v>
      </c>
      <c r="B17" s="1" t="s">
        <v>116</v>
      </c>
      <c r="C17" s="5"/>
      <c r="D17" s="5"/>
    </row>
    <row r="18" spans="1:4">
      <c r="A18" s="5" t="s">
        <v>127</v>
      </c>
      <c r="B18" s="5">
        <v>17</v>
      </c>
      <c r="C18" s="5"/>
      <c r="D18" s="5"/>
    </row>
    <row r="19" spans="1:4">
      <c r="A19" s="5" t="s">
        <v>117</v>
      </c>
      <c r="B19" s="5">
        <v>108</v>
      </c>
      <c r="C19" s="5"/>
      <c r="D19" s="5"/>
    </row>
    <row r="20" spans="1:4">
      <c r="A20" s="5" t="s">
        <v>25</v>
      </c>
      <c r="B20" s="5">
        <v>98</v>
      </c>
      <c r="C20" s="5"/>
      <c r="D20" s="5"/>
    </row>
    <row r="21" spans="1:4">
      <c r="A21" s="5" t="s">
        <v>125</v>
      </c>
      <c r="B21" s="5">
        <v>2</v>
      </c>
      <c r="C21" s="5"/>
      <c r="D21" s="5"/>
    </row>
    <row r="22" spans="1:4">
      <c r="A22" s="5" t="s">
        <v>128</v>
      </c>
      <c r="B22" s="5">
        <v>13</v>
      </c>
      <c r="C22" s="5"/>
      <c r="D22" s="5"/>
    </row>
    <row r="23" spans="1:4">
      <c r="A23" s="5" t="s">
        <v>77</v>
      </c>
      <c r="B23" s="5">
        <v>16</v>
      </c>
      <c r="C23" s="5"/>
      <c r="D23" s="5"/>
    </row>
    <row r="24" spans="1:4">
      <c r="A24" s="5" t="s">
        <v>86</v>
      </c>
      <c r="B24" s="5">
        <v>10</v>
      </c>
      <c r="C24" s="5"/>
      <c r="D24" s="5"/>
    </row>
    <row r="25" spans="1:4">
      <c r="A25" s="5" t="s">
        <v>129</v>
      </c>
      <c r="B25" s="5">
        <v>3</v>
      </c>
      <c r="C25" s="5"/>
      <c r="D25" s="5"/>
    </row>
    <row r="26" spans="1:4">
      <c r="A26" s="5" t="s">
        <v>33</v>
      </c>
      <c r="B26" s="5">
        <v>1</v>
      </c>
      <c r="C26" s="5"/>
      <c r="D26" s="5"/>
    </row>
    <row r="27" spans="1:4">
      <c r="A27" s="5" t="s">
        <v>12</v>
      </c>
      <c r="B27" s="5">
        <v>1</v>
      </c>
      <c r="C27" s="5"/>
      <c r="D27" s="5"/>
    </row>
    <row r="28" spans="1:4">
      <c r="A28" s="5" t="s">
        <v>32</v>
      </c>
      <c r="B28" s="5">
        <v>3</v>
      </c>
      <c r="C28" s="5"/>
      <c r="D28" s="5"/>
    </row>
    <row r="29" spans="1:4">
      <c r="A29" s="5" t="s">
        <v>30</v>
      </c>
      <c r="B29" s="5">
        <v>11</v>
      </c>
      <c r="C29" s="1" t="s">
        <v>130</v>
      </c>
      <c r="D29" s="1" t="s">
        <v>131</v>
      </c>
    </row>
    <row r="31" spans="1:4">
      <c r="A31" s="19" t="s">
        <v>132</v>
      </c>
      <c r="B31" s="1" t="s">
        <v>116</v>
      </c>
    </row>
    <row r="32" spans="1:4">
      <c r="A32" s="5" t="s">
        <v>117</v>
      </c>
      <c r="B32" s="5">
        <v>49</v>
      </c>
    </row>
    <row r="33" spans="1:2">
      <c r="A33" s="5" t="s">
        <v>12</v>
      </c>
      <c r="B33" s="5">
        <v>1</v>
      </c>
    </row>
    <row r="34" spans="1:2">
      <c r="A34" s="5" t="s">
        <v>25</v>
      </c>
      <c r="B34" s="5">
        <v>7</v>
      </c>
    </row>
    <row r="35" spans="1:2">
      <c r="A35" s="5" t="s">
        <v>124</v>
      </c>
      <c r="B35" s="5">
        <v>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1000"/>
  <sheetViews>
    <sheetView topLeftCell="A17" workbookViewId="0"/>
  </sheetViews>
  <sheetFormatPr defaultColWidth="12.6640625" defaultRowHeight="15.75" customHeight="1"/>
  <cols>
    <col min="1" max="1" width="20.6640625" customWidth="1"/>
    <col min="2" max="2" width="13" customWidth="1"/>
    <col min="8" max="8" width="11.77734375" customWidth="1"/>
    <col min="9" max="9" width="13.109375" customWidth="1"/>
    <col min="18" max="18" width="15.33203125" customWidth="1"/>
  </cols>
  <sheetData>
    <row r="1" spans="1:28">
      <c r="A1" s="1" t="s">
        <v>133</v>
      </c>
      <c r="B1" s="3"/>
      <c r="C1" s="3" t="s">
        <v>134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4" t="s">
        <v>8</v>
      </c>
      <c r="J1" s="4" t="s">
        <v>9</v>
      </c>
      <c r="K1" s="4" t="s">
        <v>10</v>
      </c>
      <c r="M1" s="20" t="s">
        <v>135</v>
      </c>
      <c r="N1" s="20" t="s">
        <v>136</v>
      </c>
      <c r="O1" s="20" t="s">
        <v>137</v>
      </c>
      <c r="P1" s="20" t="s">
        <v>138</v>
      </c>
      <c r="V1" s="1">
        <v>2023</v>
      </c>
      <c r="W1" s="1">
        <v>2022</v>
      </c>
      <c r="X1" s="1">
        <v>2021</v>
      </c>
      <c r="Y1" s="1">
        <v>2020</v>
      </c>
      <c r="Z1" s="1">
        <v>2019</v>
      </c>
      <c r="AA1" s="1"/>
      <c r="AB1" s="1"/>
    </row>
    <row r="2" spans="1:28">
      <c r="A2" s="1" t="s">
        <v>65</v>
      </c>
      <c r="B2" s="2" t="s">
        <v>64</v>
      </c>
      <c r="C2" s="2" t="s">
        <v>19</v>
      </c>
      <c r="D2" s="5" t="s">
        <v>139</v>
      </c>
      <c r="E2" s="5" t="s">
        <v>139</v>
      </c>
      <c r="F2" s="5">
        <v>6</v>
      </c>
      <c r="G2" s="5">
        <v>3</v>
      </c>
      <c r="H2" s="5">
        <v>2</v>
      </c>
      <c r="I2" s="7">
        <f>H2/H32</f>
        <v>8.658008658008658E-3</v>
      </c>
      <c r="J2" s="7">
        <f>LN(I2)</f>
        <v>-4.7492705299618478</v>
      </c>
      <c r="K2" s="7">
        <f>I2*J2</f>
        <v>-4.1119225367635043E-2</v>
      </c>
      <c r="M2" s="2">
        <v>0</v>
      </c>
      <c r="N2" s="5">
        <v>36</v>
      </c>
      <c r="O2" s="5">
        <v>18</v>
      </c>
      <c r="P2" s="5">
        <v>12</v>
      </c>
      <c r="U2" s="1" t="s">
        <v>65</v>
      </c>
      <c r="V2" s="5">
        <v>2</v>
      </c>
      <c r="W2" s="2">
        <v>3</v>
      </c>
      <c r="X2" s="2">
        <v>6</v>
      </c>
      <c r="AA2" s="1"/>
      <c r="AB2" s="1"/>
    </row>
    <row r="3" spans="1:28">
      <c r="A3" s="1" t="s">
        <v>67</v>
      </c>
      <c r="B3" s="2"/>
      <c r="C3" s="2" t="s">
        <v>23</v>
      </c>
      <c r="D3" s="5" t="s">
        <v>139</v>
      </c>
      <c r="E3" s="5">
        <v>5</v>
      </c>
      <c r="F3" s="5">
        <v>1</v>
      </c>
      <c r="G3" s="5">
        <v>3</v>
      </c>
      <c r="H3" s="5" t="s">
        <v>139</v>
      </c>
      <c r="I3" s="7">
        <v>0</v>
      </c>
      <c r="J3" s="7">
        <v>0</v>
      </c>
      <c r="K3" s="7">
        <v>0</v>
      </c>
      <c r="M3" s="2">
        <v>0</v>
      </c>
      <c r="N3" s="5">
        <v>10</v>
      </c>
      <c r="O3" s="5">
        <v>30</v>
      </c>
      <c r="P3" s="5">
        <v>0</v>
      </c>
      <c r="U3" s="1" t="s">
        <v>18</v>
      </c>
      <c r="V3" s="5">
        <v>1</v>
      </c>
      <c r="W3" s="2">
        <v>1</v>
      </c>
      <c r="X3" s="2">
        <v>1</v>
      </c>
      <c r="Z3" s="2">
        <v>8</v>
      </c>
      <c r="AA3" s="1"/>
      <c r="AB3" s="1"/>
    </row>
    <row r="4" spans="1:28">
      <c r="A4" s="1" t="s">
        <v>13</v>
      </c>
      <c r="B4" s="2"/>
      <c r="C4" s="2" t="s">
        <v>140</v>
      </c>
      <c r="D4" s="5" t="s">
        <v>139</v>
      </c>
      <c r="E4" s="5">
        <v>1</v>
      </c>
      <c r="F4" s="5" t="s">
        <v>139</v>
      </c>
      <c r="G4" s="5" t="s">
        <v>139</v>
      </c>
      <c r="H4" s="5" t="s">
        <v>139</v>
      </c>
      <c r="I4" s="7">
        <v>0</v>
      </c>
      <c r="J4" s="7">
        <v>0</v>
      </c>
      <c r="K4" s="7">
        <v>0</v>
      </c>
      <c r="M4" s="2">
        <v>0</v>
      </c>
      <c r="N4" s="5">
        <v>0</v>
      </c>
      <c r="O4" s="5">
        <v>0</v>
      </c>
      <c r="P4" s="5">
        <v>0</v>
      </c>
      <c r="U4" s="1" t="s">
        <v>25</v>
      </c>
      <c r="V4" s="5">
        <v>26</v>
      </c>
      <c r="X4" s="2">
        <v>4</v>
      </c>
      <c r="Y4" s="2">
        <v>19</v>
      </c>
      <c r="Z4" s="2">
        <v>37</v>
      </c>
      <c r="AA4" s="1"/>
      <c r="AB4" s="1"/>
    </row>
    <row r="5" spans="1:28">
      <c r="A5" s="1" t="s">
        <v>18</v>
      </c>
      <c r="B5" s="2"/>
      <c r="C5" s="2" t="s">
        <v>19</v>
      </c>
      <c r="D5" s="5">
        <v>8</v>
      </c>
      <c r="E5" s="5" t="s">
        <v>139</v>
      </c>
      <c r="F5" s="5">
        <v>1</v>
      </c>
      <c r="G5" s="5">
        <v>1</v>
      </c>
      <c r="H5" s="5">
        <v>1</v>
      </c>
      <c r="I5" s="7">
        <f>H5/H32</f>
        <v>4.329004329004329E-3</v>
      </c>
      <c r="J5" s="7">
        <f>LN(I5)</f>
        <v>-5.4424177105217932</v>
      </c>
      <c r="K5" s="7">
        <f>I5*J5</f>
        <v>-2.3560249829098674E-2</v>
      </c>
      <c r="M5" s="2">
        <v>64</v>
      </c>
      <c r="N5" s="5">
        <v>8</v>
      </c>
      <c r="O5" s="5">
        <v>8</v>
      </c>
      <c r="P5" s="5">
        <v>8</v>
      </c>
      <c r="U5" s="1" t="s">
        <v>28</v>
      </c>
      <c r="V5" s="5">
        <v>72</v>
      </c>
      <c r="X5" s="2">
        <v>10</v>
      </c>
      <c r="Y5" s="2">
        <v>8</v>
      </c>
      <c r="Z5" s="2">
        <v>49</v>
      </c>
    </row>
    <row r="6" spans="1:28">
      <c r="A6" s="1" t="s">
        <v>71</v>
      </c>
      <c r="B6" s="2"/>
      <c r="C6" s="2" t="s">
        <v>23</v>
      </c>
      <c r="D6" s="5" t="s">
        <v>139</v>
      </c>
      <c r="E6" s="5">
        <v>3</v>
      </c>
      <c r="F6" s="5">
        <v>6</v>
      </c>
      <c r="G6" s="5" t="s">
        <v>139</v>
      </c>
      <c r="H6" s="5" t="s">
        <v>139</v>
      </c>
      <c r="I6" s="7">
        <v>0</v>
      </c>
      <c r="J6" s="7">
        <v>0</v>
      </c>
      <c r="K6" s="7">
        <v>0</v>
      </c>
      <c r="M6" s="2">
        <v>0</v>
      </c>
      <c r="N6" s="5">
        <v>42</v>
      </c>
      <c r="O6" s="5">
        <v>0</v>
      </c>
      <c r="P6" s="5">
        <v>0</v>
      </c>
      <c r="U6" s="1" t="s">
        <v>77</v>
      </c>
      <c r="V6" s="5">
        <v>2</v>
      </c>
      <c r="W6" s="2">
        <v>2</v>
      </c>
      <c r="X6" s="2">
        <v>5</v>
      </c>
    </row>
    <row r="7" spans="1:28">
      <c r="A7" s="1" t="s">
        <v>22</v>
      </c>
      <c r="B7" s="2"/>
      <c r="C7" s="2" t="s">
        <v>23</v>
      </c>
      <c r="D7" s="5">
        <v>6</v>
      </c>
      <c r="E7" s="5">
        <v>19</v>
      </c>
      <c r="F7" s="5">
        <v>6</v>
      </c>
      <c r="G7" s="5" t="s">
        <v>139</v>
      </c>
      <c r="H7" s="5" t="s">
        <v>139</v>
      </c>
      <c r="I7" s="7">
        <v>0</v>
      </c>
      <c r="J7" s="7">
        <v>0</v>
      </c>
      <c r="K7" s="7">
        <v>0</v>
      </c>
      <c r="M7" s="2">
        <v>36</v>
      </c>
      <c r="N7" s="5">
        <v>36</v>
      </c>
      <c r="O7" s="5">
        <v>0</v>
      </c>
      <c r="P7" s="5">
        <v>0</v>
      </c>
      <c r="U7" s="1" t="s">
        <v>30</v>
      </c>
      <c r="V7" s="5">
        <v>47</v>
      </c>
      <c r="W7" s="2">
        <v>6</v>
      </c>
      <c r="X7" s="2">
        <v>9</v>
      </c>
      <c r="Y7" s="2">
        <v>55</v>
      </c>
      <c r="Z7" s="2">
        <v>102</v>
      </c>
    </row>
    <row r="8" spans="1:28">
      <c r="A8" s="1" t="s">
        <v>25</v>
      </c>
      <c r="B8" s="2" t="s">
        <v>24</v>
      </c>
      <c r="C8" s="2" t="s">
        <v>23</v>
      </c>
      <c r="D8" s="5">
        <v>37</v>
      </c>
      <c r="E8" s="5">
        <v>55</v>
      </c>
      <c r="F8" s="5">
        <v>4</v>
      </c>
      <c r="G8" s="5" t="s">
        <v>139</v>
      </c>
      <c r="H8" s="5">
        <v>26</v>
      </c>
      <c r="I8" s="7">
        <f>H8/H32</f>
        <v>0.11255411255411256</v>
      </c>
      <c r="J8" s="7">
        <f t="shared" ref="J8:J9" si="0">LN(I8)</f>
        <v>-2.1843211725003115</v>
      </c>
      <c r="K8" s="7">
        <f t="shared" ref="K8:K9" si="1">I8*J8</f>
        <v>-0.24585433110393118</v>
      </c>
      <c r="M8" s="2">
        <v>148</v>
      </c>
      <c r="N8" s="5">
        <v>16</v>
      </c>
      <c r="O8" s="5">
        <v>0</v>
      </c>
      <c r="P8" s="5">
        <v>104</v>
      </c>
      <c r="U8" s="1" t="s">
        <v>33</v>
      </c>
      <c r="V8" s="5">
        <v>4</v>
      </c>
      <c r="W8" s="2">
        <v>4</v>
      </c>
      <c r="X8" s="2">
        <v>1</v>
      </c>
      <c r="Y8" s="2">
        <v>1</v>
      </c>
      <c r="Z8" s="2">
        <v>5</v>
      </c>
    </row>
    <row r="9" spans="1:28">
      <c r="A9" s="1" t="s">
        <v>28</v>
      </c>
      <c r="B9" s="2"/>
      <c r="C9" s="2" t="s">
        <v>19</v>
      </c>
      <c r="D9" s="5">
        <v>49</v>
      </c>
      <c r="E9" s="5">
        <v>8</v>
      </c>
      <c r="F9" s="5">
        <v>10</v>
      </c>
      <c r="G9" s="5" t="s">
        <v>139</v>
      </c>
      <c r="H9" s="5">
        <v>72</v>
      </c>
      <c r="I9" s="7">
        <f>H9/H32</f>
        <v>0.31168831168831168</v>
      </c>
      <c r="J9" s="7">
        <f t="shared" si="0"/>
        <v>-1.1657515915057381</v>
      </c>
      <c r="K9" s="7">
        <f t="shared" si="1"/>
        <v>-0.3633511454043859</v>
      </c>
      <c r="M9" s="2">
        <v>196</v>
      </c>
      <c r="N9" s="5">
        <v>40</v>
      </c>
      <c r="O9" s="5">
        <v>0</v>
      </c>
      <c r="P9" s="5">
        <v>288</v>
      </c>
      <c r="U9" s="1" t="s">
        <v>86</v>
      </c>
      <c r="V9" s="5">
        <v>13</v>
      </c>
      <c r="Z9" s="2">
        <v>1</v>
      </c>
    </row>
    <row r="10" spans="1:28">
      <c r="A10" s="1"/>
      <c r="B10" s="2"/>
      <c r="D10" s="5" t="s">
        <v>139</v>
      </c>
      <c r="E10" s="5" t="s">
        <v>139</v>
      </c>
      <c r="F10" s="5" t="s">
        <v>139</v>
      </c>
      <c r="G10" s="5" t="s">
        <v>139</v>
      </c>
      <c r="H10" s="5" t="s">
        <v>139</v>
      </c>
      <c r="I10" s="7">
        <v>0</v>
      </c>
      <c r="J10" s="7">
        <v>0</v>
      </c>
      <c r="K10" s="7">
        <v>0</v>
      </c>
      <c r="M10" s="2">
        <v>0</v>
      </c>
      <c r="N10" s="5">
        <v>0</v>
      </c>
      <c r="O10" s="5">
        <v>0</v>
      </c>
      <c r="P10" s="5">
        <v>0</v>
      </c>
      <c r="U10" s="1" t="s">
        <v>97</v>
      </c>
      <c r="V10" s="5">
        <v>42</v>
      </c>
      <c r="Y10" s="2">
        <v>7</v>
      </c>
    </row>
    <row r="11" spans="1:28">
      <c r="A11" s="1" t="s">
        <v>77</v>
      </c>
      <c r="B11" s="2"/>
      <c r="C11" s="2" t="s">
        <v>140</v>
      </c>
      <c r="D11" s="5" t="s">
        <v>139</v>
      </c>
      <c r="E11" s="5" t="s">
        <v>139</v>
      </c>
      <c r="F11" s="5">
        <v>5</v>
      </c>
      <c r="G11" s="5">
        <v>2</v>
      </c>
      <c r="H11" s="5">
        <v>2</v>
      </c>
      <c r="I11" s="7">
        <f>H11/H32</f>
        <v>8.658008658008658E-3</v>
      </c>
      <c r="J11" s="7">
        <f>LN(I11)</f>
        <v>-4.7492705299618478</v>
      </c>
      <c r="K11" s="7">
        <f>I11*J11</f>
        <v>-4.1119225367635043E-2</v>
      </c>
      <c r="M11" s="2">
        <v>0</v>
      </c>
      <c r="N11" s="5">
        <v>20</v>
      </c>
      <c r="O11" s="5">
        <v>8</v>
      </c>
      <c r="P11" s="5">
        <v>8</v>
      </c>
      <c r="U11" s="1" t="s">
        <v>88</v>
      </c>
      <c r="V11" s="5">
        <v>18</v>
      </c>
      <c r="W11" s="2">
        <v>2</v>
      </c>
      <c r="X11" s="2">
        <v>1</v>
      </c>
    </row>
    <row r="12" spans="1:28">
      <c r="A12" s="1" t="s">
        <v>79</v>
      </c>
      <c r="B12" s="2"/>
      <c r="C12" s="2" t="s">
        <v>56</v>
      </c>
      <c r="D12" s="5" t="s">
        <v>139</v>
      </c>
      <c r="E12" s="5" t="s">
        <v>139</v>
      </c>
      <c r="F12" s="5">
        <v>2</v>
      </c>
      <c r="G12" s="5" t="s">
        <v>139</v>
      </c>
      <c r="H12" s="5" t="s">
        <v>139</v>
      </c>
      <c r="I12" s="7">
        <v>0</v>
      </c>
      <c r="J12" s="7">
        <v>0</v>
      </c>
      <c r="K12" s="7">
        <v>0</v>
      </c>
      <c r="M12" s="2">
        <v>0</v>
      </c>
      <c r="N12" s="5">
        <v>8</v>
      </c>
      <c r="O12" s="5">
        <v>0</v>
      </c>
      <c r="P12" s="5">
        <v>0</v>
      </c>
      <c r="U12" s="1" t="s">
        <v>75</v>
      </c>
      <c r="V12" s="5">
        <v>4</v>
      </c>
    </row>
    <row r="13" spans="1:28">
      <c r="A13" s="1" t="s">
        <v>30</v>
      </c>
      <c r="B13" s="2" t="s">
        <v>70</v>
      </c>
      <c r="C13" s="2" t="s">
        <v>140</v>
      </c>
      <c r="D13" s="5">
        <v>102</v>
      </c>
      <c r="E13" s="5">
        <v>55</v>
      </c>
      <c r="F13" s="5">
        <v>9</v>
      </c>
      <c r="G13" s="5">
        <v>6</v>
      </c>
      <c r="H13" s="5">
        <v>47</v>
      </c>
      <c r="I13" s="7">
        <f>H13/H32</f>
        <v>0.20346320346320346</v>
      </c>
      <c r="J13" s="7">
        <f>LN(I13)</f>
        <v>-1.592270108811735</v>
      </c>
      <c r="K13" s="7">
        <f>I13*J13</f>
        <v>-0.32396837711753917</v>
      </c>
      <c r="M13" s="2">
        <v>510</v>
      </c>
      <c r="N13" s="5">
        <v>45</v>
      </c>
      <c r="O13" s="5">
        <v>30</v>
      </c>
      <c r="P13" s="5">
        <v>235</v>
      </c>
    </row>
    <row r="14" spans="1:28">
      <c r="A14" s="1" t="s">
        <v>32</v>
      </c>
      <c r="B14" s="2"/>
      <c r="C14" s="8" t="s">
        <v>23</v>
      </c>
      <c r="D14" s="5" t="s">
        <v>139</v>
      </c>
      <c r="E14" s="5" t="s">
        <v>139</v>
      </c>
      <c r="F14" s="5" t="s">
        <v>139</v>
      </c>
      <c r="G14" s="5" t="s">
        <v>139</v>
      </c>
      <c r="H14" s="5" t="s">
        <v>139</v>
      </c>
      <c r="I14" s="7">
        <v>0</v>
      </c>
      <c r="J14" s="7">
        <v>0</v>
      </c>
      <c r="K14" s="7">
        <v>0</v>
      </c>
      <c r="M14" s="2">
        <v>0</v>
      </c>
      <c r="N14" s="5">
        <v>0</v>
      </c>
      <c r="O14" s="5">
        <v>0</v>
      </c>
      <c r="P14" s="5">
        <v>0</v>
      </c>
    </row>
    <row r="15" spans="1:28">
      <c r="A15" s="1" t="s">
        <v>33</v>
      </c>
      <c r="B15" s="2"/>
      <c r="C15" s="8" t="s">
        <v>19</v>
      </c>
      <c r="D15" s="5">
        <v>5</v>
      </c>
      <c r="E15" s="5">
        <v>1</v>
      </c>
      <c r="F15" s="5">
        <v>1</v>
      </c>
      <c r="G15" s="5">
        <v>4</v>
      </c>
      <c r="H15" s="5">
        <v>4</v>
      </c>
      <c r="I15" s="7">
        <f>H15/H32</f>
        <v>1.7316017316017316E-2</v>
      </c>
      <c r="J15" s="7">
        <f>LN(I15)</f>
        <v>-4.0561233494019033</v>
      </c>
      <c r="K15" s="7">
        <f>I15*J15</f>
        <v>-7.0235902154145519E-2</v>
      </c>
      <c r="M15" s="2">
        <v>510</v>
      </c>
      <c r="N15" s="5">
        <v>3</v>
      </c>
      <c r="O15" s="5">
        <v>12</v>
      </c>
      <c r="P15" s="5">
        <v>12</v>
      </c>
    </row>
    <row r="16" spans="1:28">
      <c r="A16" s="1" t="s">
        <v>81</v>
      </c>
      <c r="B16" s="2"/>
      <c r="C16" s="8" t="s">
        <v>82</v>
      </c>
      <c r="D16" s="5" t="s">
        <v>139</v>
      </c>
      <c r="E16" s="5" t="s">
        <v>139</v>
      </c>
      <c r="F16" s="5" t="s">
        <v>139</v>
      </c>
      <c r="G16" s="5" t="s">
        <v>139</v>
      </c>
      <c r="H16" s="5" t="s">
        <v>139</v>
      </c>
      <c r="I16" s="7">
        <v>0</v>
      </c>
      <c r="J16" s="7">
        <v>0</v>
      </c>
      <c r="K16" s="7">
        <v>0</v>
      </c>
      <c r="M16" s="2">
        <v>0</v>
      </c>
      <c r="N16" s="5">
        <v>0</v>
      </c>
      <c r="O16" s="5">
        <v>0</v>
      </c>
      <c r="P16" s="5">
        <v>0</v>
      </c>
    </row>
    <row r="17" spans="1:16">
      <c r="A17" s="1" t="s">
        <v>93</v>
      </c>
      <c r="B17" s="2"/>
      <c r="C17" s="8" t="s">
        <v>23</v>
      </c>
      <c r="D17" s="5" t="s">
        <v>139</v>
      </c>
      <c r="E17" s="5" t="s">
        <v>139</v>
      </c>
      <c r="F17" s="5" t="s">
        <v>139</v>
      </c>
      <c r="G17" s="5" t="s">
        <v>139</v>
      </c>
      <c r="H17" s="5" t="s">
        <v>139</v>
      </c>
      <c r="I17" s="7">
        <v>0</v>
      </c>
      <c r="J17" s="7">
        <v>0</v>
      </c>
      <c r="K17" s="7">
        <v>0</v>
      </c>
      <c r="M17" s="2">
        <v>0</v>
      </c>
      <c r="N17" s="5">
        <v>0</v>
      </c>
      <c r="O17" s="5">
        <v>0</v>
      </c>
      <c r="P17" s="5">
        <v>0</v>
      </c>
    </row>
    <row r="18" spans="1:16">
      <c r="A18" s="1" t="s">
        <v>86</v>
      </c>
      <c r="B18" s="2"/>
      <c r="C18" s="8" t="s">
        <v>23</v>
      </c>
      <c r="D18" s="5" t="s">
        <v>139</v>
      </c>
      <c r="E18" s="5">
        <v>3</v>
      </c>
      <c r="F18" s="5" t="s">
        <v>139</v>
      </c>
      <c r="G18" s="5" t="s">
        <v>139</v>
      </c>
      <c r="H18" s="5">
        <v>13</v>
      </c>
      <c r="I18" s="7">
        <f>H18/H32</f>
        <v>5.627705627705628E-2</v>
      </c>
      <c r="J18" s="7">
        <f t="shared" ref="J18:J20" si="2">LN(I18)</f>
        <v>-2.8774683530602569</v>
      </c>
      <c r="K18" s="7">
        <f t="shared" ref="K18:K20" si="3">I18*J18</f>
        <v>-0.16193544844062052</v>
      </c>
      <c r="M18" s="2">
        <v>0</v>
      </c>
      <c r="N18" s="5">
        <v>0</v>
      </c>
      <c r="O18" s="5">
        <v>0</v>
      </c>
      <c r="P18" s="5">
        <v>91</v>
      </c>
    </row>
    <row r="19" spans="1:16">
      <c r="A19" s="1" t="s">
        <v>97</v>
      </c>
      <c r="B19" s="2"/>
      <c r="C19" s="2" t="s">
        <v>23</v>
      </c>
      <c r="D19" s="5" t="s">
        <v>139</v>
      </c>
      <c r="E19" s="5">
        <v>7</v>
      </c>
      <c r="F19" s="5" t="s">
        <v>139</v>
      </c>
      <c r="G19" s="5" t="s">
        <v>139</v>
      </c>
      <c r="H19" s="5">
        <v>42</v>
      </c>
      <c r="I19" s="7">
        <f>H19/H32</f>
        <v>0.18181818181818182</v>
      </c>
      <c r="J19" s="7">
        <f t="shared" si="2"/>
        <v>-1.7047480922384253</v>
      </c>
      <c r="K19" s="7">
        <f t="shared" si="3"/>
        <v>-0.30995419858880463</v>
      </c>
      <c r="M19" s="2">
        <v>0</v>
      </c>
      <c r="N19" s="5">
        <v>0</v>
      </c>
      <c r="O19" s="5">
        <v>0</v>
      </c>
      <c r="P19" s="5">
        <v>336</v>
      </c>
    </row>
    <row r="20" spans="1:16">
      <c r="A20" s="1" t="s">
        <v>88</v>
      </c>
      <c r="B20" s="2"/>
      <c r="C20" s="8" t="s">
        <v>140</v>
      </c>
      <c r="D20" s="5" t="s">
        <v>139</v>
      </c>
      <c r="E20" s="5" t="s">
        <v>139</v>
      </c>
      <c r="F20" s="5">
        <v>1</v>
      </c>
      <c r="G20" s="5">
        <v>2</v>
      </c>
      <c r="H20" s="5">
        <v>18</v>
      </c>
      <c r="I20" s="7">
        <f>H20/H32</f>
        <v>7.792207792207792E-2</v>
      </c>
      <c r="J20" s="7">
        <f t="shared" si="2"/>
        <v>-2.5520459526256287</v>
      </c>
      <c r="K20" s="7">
        <f t="shared" si="3"/>
        <v>-0.19886072358121781</v>
      </c>
      <c r="M20" s="2">
        <v>0</v>
      </c>
      <c r="N20" s="5">
        <v>2</v>
      </c>
      <c r="O20" s="5">
        <v>4</v>
      </c>
      <c r="P20" s="5">
        <v>36</v>
      </c>
    </row>
    <row r="21" spans="1:16">
      <c r="A21" s="1" t="s">
        <v>36</v>
      </c>
      <c r="B21" s="2"/>
      <c r="C21" s="8" t="s">
        <v>140</v>
      </c>
      <c r="D21" s="5">
        <v>1</v>
      </c>
      <c r="E21" s="5" t="s">
        <v>139</v>
      </c>
      <c r="F21" s="5" t="s">
        <v>139</v>
      </c>
      <c r="G21" s="5" t="s">
        <v>139</v>
      </c>
      <c r="H21" s="5" t="s">
        <v>139</v>
      </c>
      <c r="I21" s="7">
        <v>0</v>
      </c>
      <c r="J21" s="7">
        <v>0</v>
      </c>
      <c r="K21" s="7">
        <v>0</v>
      </c>
      <c r="M21" s="2">
        <v>5</v>
      </c>
      <c r="N21" s="5">
        <v>0</v>
      </c>
      <c r="O21" s="5">
        <v>0</v>
      </c>
      <c r="P21" s="5">
        <v>0</v>
      </c>
    </row>
    <row r="22" spans="1:16">
      <c r="A22" s="1" t="s">
        <v>75</v>
      </c>
      <c r="B22" s="2"/>
      <c r="C22" s="2" t="s">
        <v>56</v>
      </c>
      <c r="D22" s="5" t="s">
        <v>139</v>
      </c>
      <c r="E22" s="5" t="s">
        <v>139</v>
      </c>
      <c r="F22" s="5" t="s">
        <v>139</v>
      </c>
      <c r="G22" s="5" t="s">
        <v>139</v>
      </c>
      <c r="H22" s="5">
        <v>4</v>
      </c>
      <c r="I22" s="7">
        <f>H22/H32</f>
        <v>1.7316017316017316E-2</v>
      </c>
      <c r="J22" s="7">
        <f>LN(I22)</f>
        <v>-4.0561233494019033</v>
      </c>
      <c r="K22" s="7">
        <f>I22*J22</f>
        <v>-7.0235902154145519E-2</v>
      </c>
      <c r="M22" s="2">
        <v>0</v>
      </c>
      <c r="N22" s="5">
        <v>0</v>
      </c>
      <c r="O22" s="5">
        <v>0</v>
      </c>
      <c r="P22" s="5">
        <v>32</v>
      </c>
    </row>
    <row r="23" spans="1:16">
      <c r="A23" s="1" t="s">
        <v>41</v>
      </c>
      <c r="B23" s="2"/>
      <c r="C23" s="2" t="s">
        <v>140</v>
      </c>
      <c r="D23" s="5">
        <v>10</v>
      </c>
      <c r="E23" s="5" t="s">
        <v>139</v>
      </c>
      <c r="F23" s="5" t="s">
        <v>139</v>
      </c>
      <c r="G23" s="5">
        <v>5</v>
      </c>
      <c r="H23" s="5" t="s">
        <v>139</v>
      </c>
      <c r="I23" s="5">
        <v>0</v>
      </c>
      <c r="J23" s="7">
        <v>0</v>
      </c>
      <c r="K23" s="7">
        <v>0</v>
      </c>
      <c r="M23" s="2">
        <v>40</v>
      </c>
      <c r="N23" s="5">
        <v>0</v>
      </c>
      <c r="O23" s="5">
        <v>20</v>
      </c>
      <c r="P23" s="5">
        <v>0</v>
      </c>
    </row>
    <row r="24" spans="1:16" ht="15.75" customHeight="1">
      <c r="A24" s="21" t="s">
        <v>141</v>
      </c>
      <c r="B24" s="2"/>
      <c r="C24" s="2" t="s">
        <v>23</v>
      </c>
      <c r="D24" s="5">
        <v>4</v>
      </c>
      <c r="E24" s="5" t="s">
        <v>139</v>
      </c>
      <c r="F24" s="5" t="s">
        <v>139</v>
      </c>
      <c r="G24" s="5" t="s">
        <v>139</v>
      </c>
      <c r="H24" s="5" t="s">
        <v>139</v>
      </c>
      <c r="I24" s="5">
        <v>0</v>
      </c>
      <c r="J24" s="7">
        <v>0</v>
      </c>
      <c r="K24" s="7">
        <v>0</v>
      </c>
      <c r="M24" s="2">
        <v>32</v>
      </c>
      <c r="N24" s="5">
        <v>0</v>
      </c>
      <c r="O24" s="5">
        <v>0</v>
      </c>
      <c r="P24" s="5">
        <v>0</v>
      </c>
    </row>
    <row r="25" spans="1:16" ht="15.75" customHeight="1">
      <c r="A25" s="21" t="s">
        <v>44</v>
      </c>
      <c r="B25" s="2"/>
      <c r="C25" s="2" t="s">
        <v>23</v>
      </c>
      <c r="D25" s="5">
        <v>5</v>
      </c>
      <c r="E25" s="5" t="s">
        <v>139</v>
      </c>
      <c r="F25" s="5" t="s">
        <v>139</v>
      </c>
      <c r="G25" s="5" t="s">
        <v>139</v>
      </c>
      <c r="H25" s="5" t="s">
        <v>139</v>
      </c>
      <c r="I25" s="5">
        <v>0</v>
      </c>
      <c r="J25" s="7">
        <v>0</v>
      </c>
      <c r="K25" s="7">
        <v>0</v>
      </c>
      <c r="M25" s="2">
        <v>20</v>
      </c>
      <c r="N25" s="5">
        <v>0</v>
      </c>
      <c r="O25" s="5">
        <v>0</v>
      </c>
      <c r="P25" s="5">
        <v>0</v>
      </c>
    </row>
    <row r="26" spans="1:16" ht="13.2">
      <c r="A26" s="61" t="s">
        <v>142</v>
      </c>
      <c r="B26" s="62"/>
      <c r="D26" s="5" t="s">
        <v>139</v>
      </c>
      <c r="E26" s="5">
        <v>21</v>
      </c>
      <c r="F26" s="5" t="s">
        <v>139</v>
      </c>
      <c r="G26" s="5" t="s">
        <v>139</v>
      </c>
      <c r="H26" s="5" t="s">
        <v>139</v>
      </c>
      <c r="I26" s="5">
        <v>0</v>
      </c>
      <c r="J26" s="7">
        <v>0</v>
      </c>
      <c r="K26" s="7">
        <v>0</v>
      </c>
      <c r="M26" s="2">
        <v>0</v>
      </c>
      <c r="N26" s="5">
        <v>0</v>
      </c>
      <c r="O26" s="5">
        <v>0</v>
      </c>
      <c r="P26" s="5">
        <v>0</v>
      </c>
    </row>
    <row r="27" spans="1:16" ht="13.2">
      <c r="A27" s="22" t="s">
        <v>99</v>
      </c>
      <c r="D27" s="5" t="s">
        <v>139</v>
      </c>
      <c r="E27" s="5">
        <v>10</v>
      </c>
      <c r="F27" s="5" t="s">
        <v>139</v>
      </c>
      <c r="G27" s="5" t="s">
        <v>139</v>
      </c>
      <c r="H27" s="5" t="s">
        <v>139</v>
      </c>
      <c r="I27" s="5">
        <v>0</v>
      </c>
      <c r="J27" s="7">
        <v>0</v>
      </c>
      <c r="K27" s="7">
        <v>0</v>
      </c>
      <c r="M27" s="2">
        <v>0</v>
      </c>
      <c r="N27" s="5">
        <v>0</v>
      </c>
      <c r="O27" s="5">
        <v>0</v>
      </c>
      <c r="P27" s="5">
        <v>0</v>
      </c>
    </row>
    <row r="28" spans="1:16" ht="13.2">
      <c r="A28" s="22" t="s">
        <v>143</v>
      </c>
      <c r="D28" s="5" t="s">
        <v>139</v>
      </c>
      <c r="E28" s="5">
        <v>1</v>
      </c>
      <c r="F28" s="5" t="s">
        <v>139</v>
      </c>
      <c r="G28" s="5" t="s">
        <v>139</v>
      </c>
      <c r="H28" s="5" t="s">
        <v>139</v>
      </c>
      <c r="I28" s="5">
        <v>0</v>
      </c>
      <c r="J28" s="7">
        <v>0</v>
      </c>
      <c r="K28" s="7">
        <v>0</v>
      </c>
      <c r="M28" s="2">
        <v>0</v>
      </c>
      <c r="N28" s="5">
        <v>0</v>
      </c>
      <c r="O28" s="5">
        <v>0</v>
      </c>
      <c r="P28" s="5">
        <v>0</v>
      </c>
    </row>
    <row r="29" spans="1:16" ht="13.2">
      <c r="A29" s="22" t="s">
        <v>36</v>
      </c>
      <c r="C29" s="8" t="s">
        <v>140</v>
      </c>
      <c r="D29" s="5" t="s">
        <v>139</v>
      </c>
      <c r="E29" s="5">
        <v>1</v>
      </c>
      <c r="F29" s="5" t="s">
        <v>139</v>
      </c>
      <c r="G29" s="5" t="s">
        <v>139</v>
      </c>
      <c r="H29" s="5" t="s">
        <v>139</v>
      </c>
      <c r="I29" s="5">
        <v>0</v>
      </c>
      <c r="J29" s="7">
        <v>0</v>
      </c>
      <c r="K29" s="7">
        <v>0</v>
      </c>
      <c r="M29" s="2">
        <v>0</v>
      </c>
      <c r="N29" s="5">
        <v>0</v>
      </c>
      <c r="O29" s="5">
        <v>0</v>
      </c>
      <c r="P29" s="5">
        <v>0</v>
      </c>
    </row>
    <row r="30" spans="1:16" ht="13.2">
      <c r="A30" s="1" t="s">
        <v>144</v>
      </c>
      <c r="B30" s="2"/>
      <c r="D30" s="5" t="s">
        <v>139</v>
      </c>
      <c r="E30" s="5" t="s">
        <v>139</v>
      </c>
      <c r="F30" s="5">
        <v>1</v>
      </c>
      <c r="G30" s="5" t="s">
        <v>139</v>
      </c>
      <c r="H30" s="5" t="s">
        <v>139</v>
      </c>
      <c r="I30" s="5">
        <v>0</v>
      </c>
      <c r="J30" s="5">
        <v>0</v>
      </c>
      <c r="K30" s="5">
        <v>0</v>
      </c>
      <c r="M30" s="2">
        <v>0</v>
      </c>
      <c r="N30" s="5">
        <v>0</v>
      </c>
      <c r="O30" s="5">
        <v>0</v>
      </c>
      <c r="P30" s="5">
        <v>0</v>
      </c>
    </row>
    <row r="31" spans="1:16" ht="13.2">
      <c r="A31" s="1" t="s">
        <v>145</v>
      </c>
      <c r="B31" s="2"/>
      <c r="D31" s="5" t="s">
        <v>139</v>
      </c>
      <c r="E31" s="5" t="s">
        <v>139</v>
      </c>
      <c r="F31" s="5">
        <v>3</v>
      </c>
      <c r="G31" s="5" t="s">
        <v>139</v>
      </c>
      <c r="H31" s="5" t="s">
        <v>139</v>
      </c>
      <c r="I31" s="5">
        <v>0</v>
      </c>
      <c r="J31" s="5">
        <v>0</v>
      </c>
      <c r="K31" s="5">
        <v>0</v>
      </c>
      <c r="M31" s="2">
        <v>0</v>
      </c>
      <c r="N31" s="5">
        <v>0</v>
      </c>
      <c r="O31" s="5">
        <v>0</v>
      </c>
      <c r="P31" s="5">
        <v>0</v>
      </c>
    </row>
    <row r="32" spans="1:16" ht="13.2">
      <c r="A32" s="1" t="s">
        <v>146</v>
      </c>
      <c r="D32" s="1">
        <f t="shared" ref="D32:H32" si="4">SUM(D2:D31)</f>
        <v>227</v>
      </c>
      <c r="E32" s="1">
        <f t="shared" si="4"/>
        <v>190</v>
      </c>
      <c r="F32" s="1">
        <f t="shared" si="4"/>
        <v>56</v>
      </c>
      <c r="G32" s="1">
        <f t="shared" si="4"/>
        <v>26</v>
      </c>
      <c r="H32" s="1">
        <f t="shared" si="4"/>
        <v>231</v>
      </c>
      <c r="L32" s="1" t="s">
        <v>147</v>
      </c>
      <c r="M32" s="2">
        <f t="shared" ref="M32:P32" si="5">SUM(M2:M31)</f>
        <v>1561</v>
      </c>
      <c r="N32" s="2">
        <f t="shared" si="5"/>
        <v>266</v>
      </c>
      <c r="O32" s="2">
        <f t="shared" si="5"/>
        <v>130</v>
      </c>
      <c r="P32" s="2">
        <f t="shared" si="5"/>
        <v>1162</v>
      </c>
    </row>
    <row r="33" spans="1:16" ht="15.6">
      <c r="A33" s="21"/>
      <c r="D33" s="5"/>
      <c r="E33" s="5"/>
      <c r="F33" s="5"/>
      <c r="G33" s="5"/>
      <c r="L33" s="1" t="s">
        <v>148</v>
      </c>
      <c r="M33" s="23">
        <f>AVERAGE(M32/D32)</f>
        <v>6.8766519823788546</v>
      </c>
      <c r="N33" s="24">
        <f t="shared" ref="N33:P33" si="6">AVERAGE(N32/F32)</f>
        <v>4.75</v>
      </c>
      <c r="O33" s="23">
        <f t="shared" si="6"/>
        <v>5</v>
      </c>
      <c r="P33" s="23">
        <f t="shared" si="6"/>
        <v>5.0303030303030303</v>
      </c>
    </row>
    <row r="34" spans="1:16" ht="13.2">
      <c r="A34" s="25" t="s">
        <v>149</v>
      </c>
      <c r="D34" s="26">
        <v>0.61199999999999999</v>
      </c>
      <c r="E34" s="27">
        <v>0.57999999999999996</v>
      </c>
      <c r="F34" s="27">
        <v>0.23200000000000001</v>
      </c>
      <c r="G34" s="27">
        <v>0.23100000000000001</v>
      </c>
      <c r="H34" s="27">
        <v>0.32</v>
      </c>
      <c r="K34" s="17">
        <f>SUM(K2:K31)</f>
        <v>-1.8501947291091589</v>
      </c>
    </row>
    <row r="35" spans="1:16" ht="15.6">
      <c r="A35" s="21"/>
      <c r="D35" s="5"/>
      <c r="E35" s="5"/>
      <c r="F35" s="5"/>
      <c r="G35" s="5"/>
      <c r="H35" s="5"/>
      <c r="J35" s="3" t="s">
        <v>150</v>
      </c>
      <c r="K35" s="28">
        <v>1.85</v>
      </c>
    </row>
    <row r="36" spans="1:16" ht="15.6">
      <c r="A36" s="21"/>
      <c r="H36" s="5"/>
      <c r="J36" s="3" t="s">
        <v>113</v>
      </c>
      <c r="K36" s="29">
        <f>LN(J38)</f>
        <v>2.3978952727983707</v>
      </c>
    </row>
    <row r="37" spans="1:16" ht="13.2">
      <c r="J37" s="3" t="s">
        <v>61</v>
      </c>
      <c r="K37" s="29">
        <f>K35/K36</f>
        <v>0.77150992413485575</v>
      </c>
    </row>
    <row r="38" spans="1:16" ht="13.2">
      <c r="D38" s="2">
        <v>2019</v>
      </c>
      <c r="H38" s="5"/>
      <c r="I38" s="1" t="s">
        <v>151</v>
      </c>
      <c r="J38" s="30">
        <v>11</v>
      </c>
    </row>
    <row r="39" spans="1:16" ht="13.2">
      <c r="D39" s="5" t="s">
        <v>19</v>
      </c>
      <c r="E39" s="5" t="s">
        <v>152</v>
      </c>
      <c r="F39" s="5" t="s">
        <v>140</v>
      </c>
      <c r="G39" s="5" t="s">
        <v>56</v>
      </c>
    </row>
    <row r="40" spans="1:16" ht="13.2">
      <c r="D40" s="5">
        <f>D5+D9+D15</f>
        <v>62</v>
      </c>
      <c r="E40" s="2">
        <f>D7+D15+D24+D25+D8</f>
        <v>57</v>
      </c>
      <c r="F40" s="2">
        <f>D21+D23+D13</f>
        <v>113</v>
      </c>
      <c r="G40" s="2">
        <v>0</v>
      </c>
    </row>
    <row r="46" spans="1:16" ht="13.2">
      <c r="D46" s="2">
        <v>2023</v>
      </c>
    </row>
    <row r="47" spans="1:16" ht="13.2">
      <c r="D47" s="5" t="s">
        <v>19</v>
      </c>
      <c r="E47" s="5" t="s">
        <v>152</v>
      </c>
      <c r="F47" s="5" t="s">
        <v>140</v>
      </c>
      <c r="G47" s="5" t="s">
        <v>56</v>
      </c>
    </row>
    <row r="48" spans="1:16" ht="13.2">
      <c r="D48" s="2">
        <f>H2+H5+H9+H15</f>
        <v>79</v>
      </c>
      <c r="E48" s="2">
        <f>H18+H19+H8</f>
        <v>81</v>
      </c>
      <c r="F48" s="2">
        <f>H11+H20+H13</f>
        <v>67</v>
      </c>
      <c r="G48" s="2">
        <f>H22</f>
        <v>4</v>
      </c>
    </row>
    <row r="49" spans="1:12" ht="13.2">
      <c r="A49" s="2"/>
      <c r="B49" s="2"/>
    </row>
    <row r="50" spans="1:12" ht="13.2">
      <c r="A50" s="2"/>
      <c r="B50" s="2"/>
    </row>
    <row r="51" spans="1:12" ht="13.2">
      <c r="A51" s="2"/>
      <c r="B51" s="2"/>
    </row>
    <row r="52" spans="1:12" ht="13.2">
      <c r="A52" s="2"/>
      <c r="B52" s="2"/>
    </row>
    <row r="53" spans="1:12" ht="13.2">
      <c r="A53" s="2"/>
      <c r="B53" s="2"/>
    </row>
    <row r="54" spans="1:12" ht="13.2">
      <c r="A54" s="2"/>
      <c r="B54" s="2"/>
    </row>
    <row r="55" spans="1:12" ht="13.2">
      <c r="A55" s="2"/>
      <c r="B55" s="2"/>
    </row>
    <row r="61" spans="1:12" ht="13.2">
      <c r="B61" s="1" t="s">
        <v>65</v>
      </c>
      <c r="C61" s="1" t="s">
        <v>18</v>
      </c>
      <c r="D61" s="1" t="s">
        <v>153</v>
      </c>
      <c r="E61" s="1" t="s">
        <v>117</v>
      </c>
      <c r="F61" s="1" t="s">
        <v>77</v>
      </c>
      <c r="G61" s="1" t="s">
        <v>30</v>
      </c>
      <c r="H61" s="1" t="s">
        <v>33</v>
      </c>
      <c r="I61" s="1" t="s">
        <v>86</v>
      </c>
      <c r="J61" s="1" t="s">
        <v>154</v>
      </c>
      <c r="K61" s="1" t="s">
        <v>88</v>
      </c>
      <c r="L61" s="1" t="s">
        <v>75</v>
      </c>
    </row>
    <row r="62" spans="1:12" ht="13.2">
      <c r="A62" s="3">
        <v>2023</v>
      </c>
      <c r="B62" s="2">
        <v>2</v>
      </c>
      <c r="C62" s="2">
        <v>1</v>
      </c>
      <c r="D62" s="2">
        <v>26</v>
      </c>
      <c r="E62" s="2">
        <v>72</v>
      </c>
      <c r="F62" s="2">
        <v>2</v>
      </c>
      <c r="G62" s="2">
        <v>47</v>
      </c>
      <c r="H62" s="2">
        <v>4</v>
      </c>
      <c r="I62" s="1">
        <v>13</v>
      </c>
      <c r="J62" s="1">
        <v>42</v>
      </c>
      <c r="K62" s="2">
        <v>18</v>
      </c>
      <c r="L62" s="1">
        <v>18</v>
      </c>
    </row>
    <row r="63" spans="1:12" ht="13.2">
      <c r="A63" s="3">
        <v>2022</v>
      </c>
      <c r="B63" s="2">
        <v>3</v>
      </c>
      <c r="C63" s="2">
        <v>1</v>
      </c>
      <c r="F63" s="2">
        <v>2</v>
      </c>
      <c r="G63" s="2">
        <v>6</v>
      </c>
      <c r="H63" s="2">
        <v>4</v>
      </c>
      <c r="I63" s="1"/>
      <c r="J63" s="1"/>
      <c r="K63" s="2">
        <v>2</v>
      </c>
      <c r="L63" s="1">
        <v>2</v>
      </c>
    </row>
    <row r="64" spans="1:12" ht="13.2">
      <c r="A64" s="3">
        <v>2021</v>
      </c>
      <c r="B64" s="2">
        <v>6</v>
      </c>
      <c r="C64" s="2">
        <v>1</v>
      </c>
      <c r="D64" s="2">
        <v>4</v>
      </c>
      <c r="E64" s="2">
        <v>10</v>
      </c>
      <c r="F64" s="2">
        <v>5</v>
      </c>
      <c r="G64" s="2">
        <v>9</v>
      </c>
      <c r="H64" s="2">
        <v>1</v>
      </c>
      <c r="I64" s="1"/>
      <c r="J64" s="1"/>
      <c r="K64" s="2">
        <v>1</v>
      </c>
      <c r="L64" s="1">
        <v>1</v>
      </c>
    </row>
    <row r="65" spans="1:10" ht="13.2">
      <c r="A65" s="3">
        <v>2020</v>
      </c>
      <c r="D65" s="2">
        <v>19</v>
      </c>
      <c r="E65" s="2">
        <v>8</v>
      </c>
      <c r="G65" s="2">
        <v>55</v>
      </c>
      <c r="H65" s="2">
        <v>1</v>
      </c>
      <c r="J65" s="2">
        <v>7</v>
      </c>
    </row>
    <row r="66" spans="1:10" ht="13.2">
      <c r="A66" s="3">
        <v>2019</v>
      </c>
      <c r="D66" s="2">
        <v>37</v>
      </c>
      <c r="E66" s="2">
        <v>49</v>
      </c>
      <c r="G66" s="2">
        <v>102</v>
      </c>
      <c r="H66" s="2">
        <v>5</v>
      </c>
      <c r="I66" s="2">
        <v>1</v>
      </c>
    </row>
    <row r="67" spans="1:10" ht="13.2">
      <c r="A67" s="2"/>
      <c r="B67" s="2"/>
    </row>
    <row r="68" spans="1:10" ht="13.2">
      <c r="A68" s="2"/>
      <c r="B68" s="2"/>
    </row>
    <row r="69" spans="1:10" ht="13.2">
      <c r="A69" s="2"/>
      <c r="B69" s="2"/>
    </row>
    <row r="70" spans="1:10" ht="13.2">
      <c r="A70" s="2"/>
      <c r="B70" s="2"/>
    </row>
    <row r="71" spans="1:10" ht="13.2">
      <c r="A71" s="2"/>
      <c r="B71" s="2"/>
    </row>
    <row r="72" spans="1:10" ht="13.2">
      <c r="A72" s="2"/>
      <c r="B72" s="2"/>
    </row>
    <row r="73" spans="1:10" ht="13.2">
      <c r="A73" s="2"/>
      <c r="B73" s="2"/>
    </row>
    <row r="74" spans="1:10" ht="13.2">
      <c r="A74" s="2"/>
      <c r="B74" s="2"/>
    </row>
    <row r="75" spans="1:10" ht="13.2">
      <c r="A75" s="2"/>
      <c r="B75" s="2"/>
    </row>
    <row r="76" spans="1:10" ht="13.2">
      <c r="A76" s="2"/>
      <c r="B76" s="2"/>
    </row>
    <row r="77" spans="1:10" ht="13.2">
      <c r="A77" s="2"/>
      <c r="B77" s="2"/>
    </row>
    <row r="78" spans="1:10" ht="13.2">
      <c r="A78" s="2"/>
      <c r="B78" s="2"/>
    </row>
    <row r="79" spans="1:10" ht="13.2">
      <c r="A79" s="2"/>
      <c r="B79" s="2"/>
    </row>
    <row r="80" spans="1:10" ht="13.2">
      <c r="A80" s="2"/>
      <c r="B80" s="2"/>
    </row>
    <row r="81" spans="1:2" ht="13.2">
      <c r="A81" s="2"/>
      <c r="B81" s="2"/>
    </row>
    <row r="82" spans="1:2" ht="13.2">
      <c r="A82" s="2"/>
      <c r="B82" s="2"/>
    </row>
    <row r="83" spans="1:2" ht="13.2">
      <c r="A83" s="2"/>
      <c r="B83" s="2"/>
    </row>
    <row r="84" spans="1:2" ht="13.2">
      <c r="A84" s="2"/>
      <c r="B84" s="2"/>
    </row>
    <row r="85" spans="1:2" ht="13.2">
      <c r="A85" s="2"/>
      <c r="B85" s="2"/>
    </row>
    <row r="86" spans="1:2" ht="13.2">
      <c r="A86" s="2"/>
      <c r="B86" s="2"/>
    </row>
    <row r="87" spans="1:2" ht="13.2">
      <c r="A87" s="2"/>
      <c r="B87" s="2"/>
    </row>
    <row r="88" spans="1:2" ht="13.2">
      <c r="A88" s="2"/>
      <c r="B88" s="2"/>
    </row>
    <row r="89" spans="1:2" ht="13.2">
      <c r="A89" s="2"/>
      <c r="B89" s="2"/>
    </row>
    <row r="90" spans="1:2" ht="13.2">
      <c r="A90" s="2"/>
      <c r="B90" s="2"/>
    </row>
    <row r="91" spans="1:2" ht="13.2">
      <c r="A91" s="2"/>
      <c r="B91" s="2"/>
    </row>
    <row r="92" spans="1:2" ht="13.2">
      <c r="A92" s="2"/>
      <c r="B92" s="2"/>
    </row>
    <row r="93" spans="1:2" ht="13.2">
      <c r="A93" s="2"/>
      <c r="B93" s="2"/>
    </row>
    <row r="94" spans="1:2" ht="13.2">
      <c r="A94" s="2"/>
      <c r="B94" s="2"/>
    </row>
    <row r="95" spans="1:2" ht="13.2">
      <c r="A95" s="2"/>
      <c r="B95" s="2"/>
    </row>
    <row r="96" spans="1:2" ht="13.2">
      <c r="A96" s="2"/>
      <c r="B96" s="2"/>
    </row>
    <row r="97" spans="1:2" ht="13.2">
      <c r="A97" s="2"/>
      <c r="B97" s="2"/>
    </row>
    <row r="98" spans="1:2" ht="13.2">
      <c r="A98" s="2"/>
      <c r="B98" s="2"/>
    </row>
    <row r="99" spans="1:2" ht="13.2">
      <c r="A99" s="2"/>
      <c r="B99" s="2"/>
    </row>
    <row r="100" spans="1:2" ht="13.2">
      <c r="A100" s="2"/>
      <c r="B100" s="2"/>
    </row>
    <row r="101" spans="1:2" ht="13.2">
      <c r="A101" s="2"/>
      <c r="B101" s="2"/>
    </row>
    <row r="102" spans="1:2" ht="13.2">
      <c r="A102" s="2"/>
      <c r="B102" s="2"/>
    </row>
    <row r="103" spans="1:2" ht="13.2">
      <c r="A103" s="2"/>
      <c r="B103" s="2"/>
    </row>
    <row r="104" spans="1:2" ht="13.2">
      <c r="A104" s="2"/>
      <c r="B104" s="2"/>
    </row>
    <row r="105" spans="1:2" ht="13.2">
      <c r="A105" s="2"/>
      <c r="B105" s="2"/>
    </row>
    <row r="106" spans="1:2" ht="13.2">
      <c r="A106" s="2"/>
      <c r="B106" s="2"/>
    </row>
    <row r="107" spans="1:2" ht="13.2">
      <c r="A107" s="2"/>
      <c r="B107" s="2"/>
    </row>
    <row r="108" spans="1:2" ht="13.2">
      <c r="A108" s="2"/>
      <c r="B108" s="2"/>
    </row>
    <row r="109" spans="1:2" ht="13.2">
      <c r="A109" s="2"/>
      <c r="B109" s="2"/>
    </row>
    <row r="110" spans="1:2" ht="13.2">
      <c r="A110" s="2"/>
      <c r="B110" s="2"/>
    </row>
    <row r="111" spans="1:2" ht="13.2">
      <c r="A111" s="2"/>
      <c r="B111" s="2"/>
    </row>
    <row r="112" spans="1:2" ht="13.2">
      <c r="A112" s="2"/>
      <c r="B112" s="2"/>
    </row>
    <row r="113" spans="1:2" ht="13.2">
      <c r="A113" s="2"/>
      <c r="B113" s="2"/>
    </row>
    <row r="114" spans="1:2" ht="13.2">
      <c r="A114" s="2"/>
      <c r="B114" s="2"/>
    </row>
    <row r="115" spans="1:2" ht="13.2">
      <c r="A115" s="2"/>
      <c r="B115" s="2"/>
    </row>
    <row r="116" spans="1:2" ht="13.2">
      <c r="A116" s="2"/>
      <c r="B116" s="2"/>
    </row>
    <row r="117" spans="1:2" ht="13.2">
      <c r="A117" s="2"/>
      <c r="B117" s="2"/>
    </row>
    <row r="118" spans="1:2" ht="13.2">
      <c r="A118" s="2"/>
      <c r="B118" s="2"/>
    </row>
    <row r="119" spans="1:2" ht="13.2">
      <c r="A119" s="2"/>
      <c r="B119" s="2"/>
    </row>
    <row r="120" spans="1:2" ht="13.2">
      <c r="A120" s="2"/>
      <c r="B120" s="2"/>
    </row>
    <row r="121" spans="1:2" ht="13.2">
      <c r="A121" s="2"/>
      <c r="B121" s="2"/>
    </row>
    <row r="122" spans="1:2" ht="13.2">
      <c r="A122" s="2"/>
      <c r="B122" s="2"/>
    </row>
    <row r="123" spans="1:2" ht="13.2">
      <c r="A123" s="2"/>
      <c r="B123" s="2"/>
    </row>
    <row r="124" spans="1:2" ht="13.2">
      <c r="A124" s="2"/>
      <c r="B124" s="2"/>
    </row>
    <row r="125" spans="1:2" ht="13.2">
      <c r="A125" s="2"/>
      <c r="B125" s="2"/>
    </row>
    <row r="126" spans="1:2" ht="13.2">
      <c r="A126" s="2"/>
      <c r="B126" s="2"/>
    </row>
    <row r="127" spans="1:2" ht="13.2">
      <c r="A127" s="2"/>
      <c r="B127" s="2"/>
    </row>
    <row r="128" spans="1:2" ht="13.2">
      <c r="A128" s="2"/>
      <c r="B128" s="2"/>
    </row>
    <row r="129" spans="1:2" ht="13.2">
      <c r="A129" s="2"/>
      <c r="B129" s="2"/>
    </row>
    <row r="130" spans="1:2" ht="13.2">
      <c r="A130" s="2"/>
      <c r="B130" s="2"/>
    </row>
    <row r="131" spans="1:2" ht="13.2">
      <c r="A131" s="2"/>
      <c r="B131" s="2"/>
    </row>
    <row r="132" spans="1:2" ht="13.2">
      <c r="A132" s="2"/>
      <c r="B132" s="2"/>
    </row>
    <row r="133" spans="1:2" ht="13.2">
      <c r="A133" s="2"/>
      <c r="B133" s="2"/>
    </row>
    <row r="134" spans="1:2" ht="13.2">
      <c r="A134" s="2"/>
      <c r="B134" s="2"/>
    </row>
    <row r="135" spans="1:2" ht="13.2">
      <c r="A135" s="2"/>
      <c r="B135" s="2"/>
    </row>
    <row r="136" spans="1:2" ht="13.2">
      <c r="A136" s="2"/>
      <c r="B136" s="2"/>
    </row>
    <row r="137" spans="1:2" ht="13.2">
      <c r="A137" s="2"/>
      <c r="B137" s="2"/>
    </row>
    <row r="138" spans="1:2" ht="13.2">
      <c r="A138" s="2"/>
      <c r="B138" s="2"/>
    </row>
    <row r="139" spans="1:2" ht="13.2">
      <c r="A139" s="2"/>
      <c r="B139" s="2"/>
    </row>
    <row r="140" spans="1:2" ht="13.2">
      <c r="A140" s="2"/>
      <c r="B140" s="2"/>
    </row>
    <row r="141" spans="1:2" ht="13.2">
      <c r="A141" s="2"/>
      <c r="B141" s="2"/>
    </row>
    <row r="142" spans="1:2" ht="13.2">
      <c r="A142" s="2"/>
      <c r="B142" s="2"/>
    </row>
    <row r="143" spans="1:2" ht="13.2">
      <c r="A143" s="2"/>
      <c r="B143" s="2"/>
    </row>
    <row r="144" spans="1:2" ht="13.2">
      <c r="A144" s="2"/>
      <c r="B144" s="2"/>
    </row>
    <row r="145" spans="1:2" ht="13.2">
      <c r="A145" s="2"/>
      <c r="B145" s="2"/>
    </row>
    <row r="146" spans="1:2" ht="13.2">
      <c r="A146" s="2"/>
      <c r="B146" s="2"/>
    </row>
    <row r="147" spans="1:2" ht="13.2">
      <c r="A147" s="2"/>
      <c r="B147" s="2"/>
    </row>
    <row r="148" spans="1:2" ht="13.2">
      <c r="A148" s="2"/>
      <c r="B148" s="2"/>
    </row>
    <row r="149" spans="1:2" ht="13.2">
      <c r="A149" s="2"/>
      <c r="B149" s="2"/>
    </row>
    <row r="150" spans="1:2" ht="13.2">
      <c r="A150" s="2"/>
      <c r="B150" s="2"/>
    </row>
    <row r="151" spans="1:2" ht="13.2">
      <c r="A151" s="2"/>
      <c r="B151" s="2"/>
    </row>
    <row r="152" spans="1:2" ht="13.2">
      <c r="A152" s="2"/>
      <c r="B152" s="2"/>
    </row>
    <row r="153" spans="1:2" ht="13.2">
      <c r="A153" s="2"/>
      <c r="B153" s="2"/>
    </row>
    <row r="154" spans="1:2" ht="13.2">
      <c r="A154" s="2"/>
      <c r="B154" s="2"/>
    </row>
    <row r="155" spans="1:2" ht="13.2">
      <c r="A155" s="2"/>
      <c r="B155" s="2"/>
    </row>
    <row r="156" spans="1:2" ht="13.2">
      <c r="A156" s="2"/>
      <c r="B156" s="2"/>
    </row>
    <row r="157" spans="1:2" ht="13.2">
      <c r="A157" s="2"/>
      <c r="B157" s="2"/>
    </row>
    <row r="158" spans="1:2" ht="13.2">
      <c r="A158" s="2"/>
      <c r="B158" s="2"/>
    </row>
    <row r="159" spans="1:2" ht="13.2">
      <c r="A159" s="2"/>
      <c r="B159" s="2"/>
    </row>
    <row r="160" spans="1:2" ht="13.2">
      <c r="A160" s="2"/>
      <c r="B160" s="2"/>
    </row>
    <row r="161" spans="1:2" ht="13.2">
      <c r="A161" s="2"/>
      <c r="B161" s="2"/>
    </row>
    <row r="162" spans="1:2" ht="13.2">
      <c r="A162" s="2"/>
      <c r="B162" s="2"/>
    </row>
    <row r="163" spans="1:2" ht="13.2">
      <c r="A163" s="2"/>
      <c r="B163" s="2"/>
    </row>
    <row r="164" spans="1:2" ht="13.2">
      <c r="A164" s="2"/>
      <c r="B164" s="2"/>
    </row>
    <row r="165" spans="1:2" ht="13.2">
      <c r="A165" s="2"/>
      <c r="B165" s="2"/>
    </row>
    <row r="166" spans="1:2" ht="13.2">
      <c r="A166" s="2"/>
      <c r="B166" s="2"/>
    </row>
    <row r="167" spans="1:2" ht="13.2">
      <c r="A167" s="2"/>
      <c r="B167" s="2"/>
    </row>
    <row r="168" spans="1:2" ht="13.2">
      <c r="A168" s="2"/>
      <c r="B168" s="2"/>
    </row>
    <row r="169" spans="1:2" ht="13.2">
      <c r="A169" s="2"/>
      <c r="B169" s="2"/>
    </row>
    <row r="170" spans="1:2" ht="13.2">
      <c r="A170" s="2"/>
      <c r="B170" s="2"/>
    </row>
    <row r="171" spans="1:2" ht="13.2">
      <c r="A171" s="2"/>
      <c r="B171" s="2"/>
    </row>
    <row r="172" spans="1:2" ht="13.2">
      <c r="A172" s="2"/>
      <c r="B172" s="2"/>
    </row>
    <row r="173" spans="1:2" ht="13.2">
      <c r="A173" s="2"/>
      <c r="B173" s="2"/>
    </row>
    <row r="174" spans="1:2" ht="13.2">
      <c r="A174" s="2"/>
      <c r="B174" s="2"/>
    </row>
    <row r="175" spans="1:2" ht="13.2">
      <c r="A175" s="2"/>
      <c r="B175" s="2"/>
    </row>
    <row r="176" spans="1:2" ht="13.2">
      <c r="A176" s="2"/>
      <c r="B176" s="2"/>
    </row>
    <row r="177" spans="1:2" ht="13.2">
      <c r="A177" s="2"/>
      <c r="B177" s="2"/>
    </row>
    <row r="178" spans="1:2" ht="13.2">
      <c r="A178" s="2"/>
      <c r="B178" s="2"/>
    </row>
    <row r="179" spans="1:2" ht="13.2">
      <c r="A179" s="2"/>
      <c r="B179" s="2"/>
    </row>
    <row r="180" spans="1:2" ht="13.2">
      <c r="A180" s="2"/>
      <c r="B180" s="2"/>
    </row>
    <row r="181" spans="1:2" ht="13.2">
      <c r="A181" s="2"/>
      <c r="B181" s="2"/>
    </row>
    <row r="182" spans="1:2" ht="13.2">
      <c r="A182" s="2"/>
      <c r="B182" s="2"/>
    </row>
    <row r="183" spans="1:2" ht="13.2">
      <c r="A183" s="2"/>
      <c r="B183" s="2"/>
    </row>
    <row r="184" spans="1:2" ht="13.2">
      <c r="A184" s="2"/>
      <c r="B184" s="2"/>
    </row>
    <row r="185" spans="1:2" ht="13.2">
      <c r="A185" s="2"/>
      <c r="B185" s="2"/>
    </row>
    <row r="186" spans="1:2" ht="13.2">
      <c r="A186" s="2"/>
      <c r="B186" s="2"/>
    </row>
    <row r="187" spans="1:2" ht="13.2">
      <c r="A187" s="2"/>
      <c r="B187" s="2"/>
    </row>
    <row r="188" spans="1:2" ht="13.2">
      <c r="A188" s="2"/>
      <c r="B188" s="2"/>
    </row>
    <row r="189" spans="1:2" ht="13.2">
      <c r="A189" s="2"/>
      <c r="B189" s="2"/>
    </row>
    <row r="190" spans="1:2" ht="13.2">
      <c r="A190" s="2"/>
      <c r="B190" s="2"/>
    </row>
    <row r="191" spans="1:2" ht="13.2">
      <c r="A191" s="2"/>
      <c r="B191" s="2"/>
    </row>
    <row r="192" spans="1:2" ht="13.2">
      <c r="A192" s="2"/>
      <c r="B192" s="2"/>
    </row>
    <row r="193" spans="1:2" ht="13.2">
      <c r="A193" s="2"/>
      <c r="B193" s="2"/>
    </row>
    <row r="194" spans="1:2" ht="13.2">
      <c r="A194" s="2"/>
      <c r="B194" s="2"/>
    </row>
    <row r="195" spans="1:2" ht="13.2">
      <c r="A195" s="2"/>
      <c r="B195" s="2"/>
    </row>
    <row r="196" spans="1:2" ht="13.2">
      <c r="A196" s="2"/>
      <c r="B196" s="2"/>
    </row>
    <row r="197" spans="1:2" ht="13.2">
      <c r="A197" s="2"/>
      <c r="B197" s="2"/>
    </row>
    <row r="198" spans="1:2" ht="13.2">
      <c r="A198" s="2"/>
      <c r="B198" s="2"/>
    </row>
    <row r="199" spans="1:2" ht="13.2">
      <c r="A199" s="2"/>
      <c r="B199" s="2"/>
    </row>
    <row r="200" spans="1:2" ht="13.2">
      <c r="A200" s="2"/>
      <c r="B200" s="2"/>
    </row>
    <row r="201" spans="1:2" ht="13.2">
      <c r="A201" s="2"/>
      <c r="B201" s="2"/>
    </row>
    <row r="202" spans="1:2" ht="13.2">
      <c r="A202" s="2"/>
      <c r="B202" s="2"/>
    </row>
    <row r="203" spans="1:2" ht="13.2">
      <c r="A203" s="2"/>
      <c r="B203" s="2"/>
    </row>
    <row r="204" spans="1:2" ht="13.2">
      <c r="A204" s="2"/>
      <c r="B204" s="2"/>
    </row>
    <row r="205" spans="1:2" ht="13.2">
      <c r="A205" s="2"/>
      <c r="B205" s="2"/>
    </row>
    <row r="206" spans="1:2" ht="13.2">
      <c r="A206" s="2"/>
      <c r="B206" s="2"/>
    </row>
    <row r="207" spans="1:2" ht="13.2">
      <c r="A207" s="2"/>
      <c r="B207" s="2"/>
    </row>
    <row r="208" spans="1:2" ht="13.2">
      <c r="A208" s="2"/>
      <c r="B208" s="2"/>
    </row>
    <row r="209" spans="1:2" ht="13.2">
      <c r="A209" s="2"/>
      <c r="B209" s="2"/>
    </row>
    <row r="210" spans="1:2" ht="13.2">
      <c r="A210" s="2"/>
      <c r="B210" s="2"/>
    </row>
    <row r="211" spans="1:2" ht="13.2">
      <c r="A211" s="2"/>
      <c r="B211" s="2"/>
    </row>
    <row r="212" spans="1:2" ht="13.2">
      <c r="A212" s="2"/>
      <c r="B212" s="2"/>
    </row>
    <row r="213" spans="1:2" ht="13.2">
      <c r="A213" s="2"/>
      <c r="B213" s="2"/>
    </row>
    <row r="214" spans="1:2" ht="13.2">
      <c r="A214" s="2"/>
      <c r="B214" s="2"/>
    </row>
    <row r="215" spans="1:2" ht="13.2">
      <c r="A215" s="2"/>
      <c r="B215" s="2"/>
    </row>
    <row r="216" spans="1:2" ht="13.2">
      <c r="A216" s="2"/>
      <c r="B216" s="2"/>
    </row>
    <row r="217" spans="1:2" ht="13.2">
      <c r="A217" s="2"/>
      <c r="B217" s="2"/>
    </row>
    <row r="218" spans="1:2" ht="13.2">
      <c r="A218" s="2"/>
      <c r="B218" s="2"/>
    </row>
    <row r="219" spans="1:2" ht="13.2">
      <c r="A219" s="2"/>
      <c r="B219" s="2"/>
    </row>
    <row r="220" spans="1:2" ht="13.2">
      <c r="A220" s="2"/>
      <c r="B220" s="2"/>
    </row>
    <row r="221" spans="1:2" ht="13.2">
      <c r="A221" s="2"/>
      <c r="B221" s="2"/>
    </row>
    <row r="222" spans="1:2" ht="13.2">
      <c r="A222" s="2"/>
      <c r="B222" s="2"/>
    </row>
    <row r="223" spans="1:2" ht="13.2">
      <c r="A223" s="2"/>
      <c r="B223" s="2"/>
    </row>
    <row r="224" spans="1:2" ht="13.2">
      <c r="A224" s="2"/>
      <c r="B224" s="2"/>
    </row>
    <row r="225" spans="1:2" ht="13.2">
      <c r="A225" s="2"/>
      <c r="B225" s="2"/>
    </row>
    <row r="226" spans="1:2" ht="13.2">
      <c r="A226" s="2"/>
      <c r="B226" s="2"/>
    </row>
    <row r="227" spans="1:2" ht="13.2">
      <c r="A227" s="2"/>
      <c r="B227" s="2"/>
    </row>
    <row r="228" spans="1:2" ht="13.2">
      <c r="A228" s="2"/>
      <c r="B228" s="2"/>
    </row>
    <row r="229" spans="1:2" ht="13.2">
      <c r="A229" s="2"/>
      <c r="B229" s="2"/>
    </row>
    <row r="230" spans="1:2" ht="13.2">
      <c r="A230" s="2"/>
      <c r="B230" s="2"/>
    </row>
    <row r="231" spans="1:2" ht="13.2">
      <c r="A231" s="2"/>
      <c r="B231" s="2"/>
    </row>
    <row r="232" spans="1:2" ht="13.2">
      <c r="A232" s="2"/>
      <c r="B232" s="2"/>
    </row>
    <row r="233" spans="1:2" ht="13.2">
      <c r="A233" s="2"/>
      <c r="B233" s="2"/>
    </row>
    <row r="234" spans="1:2" ht="13.2">
      <c r="A234" s="2"/>
      <c r="B234" s="2"/>
    </row>
    <row r="235" spans="1:2" ht="13.2">
      <c r="A235" s="2"/>
      <c r="B235" s="2"/>
    </row>
    <row r="236" spans="1:2" ht="13.2">
      <c r="A236" s="2"/>
      <c r="B236" s="2"/>
    </row>
    <row r="237" spans="1:2" ht="13.2">
      <c r="A237" s="2"/>
      <c r="B237" s="2"/>
    </row>
    <row r="238" spans="1:2" ht="13.2">
      <c r="A238" s="2"/>
      <c r="B238" s="2"/>
    </row>
    <row r="239" spans="1:2" ht="13.2">
      <c r="A239" s="2"/>
      <c r="B239" s="2"/>
    </row>
    <row r="240" spans="1:2" ht="13.2">
      <c r="A240" s="2"/>
      <c r="B240" s="2"/>
    </row>
    <row r="241" spans="1:2" ht="13.2">
      <c r="A241" s="2"/>
      <c r="B241" s="2"/>
    </row>
    <row r="242" spans="1:2" ht="13.2">
      <c r="A242" s="2"/>
      <c r="B242" s="2"/>
    </row>
    <row r="243" spans="1:2" ht="13.2">
      <c r="A243" s="2"/>
      <c r="B243" s="2"/>
    </row>
    <row r="244" spans="1:2" ht="13.2">
      <c r="A244" s="2"/>
      <c r="B244" s="2"/>
    </row>
    <row r="245" spans="1:2" ht="13.2">
      <c r="A245" s="2"/>
      <c r="B245" s="2"/>
    </row>
    <row r="246" spans="1:2" ht="13.2">
      <c r="A246" s="2"/>
      <c r="B246" s="2"/>
    </row>
    <row r="247" spans="1:2" ht="13.2">
      <c r="A247" s="2"/>
      <c r="B247" s="2"/>
    </row>
    <row r="248" spans="1:2" ht="13.2">
      <c r="A248" s="2"/>
      <c r="B248" s="2"/>
    </row>
    <row r="249" spans="1:2" ht="13.2">
      <c r="A249" s="2"/>
      <c r="B249" s="2"/>
    </row>
    <row r="250" spans="1:2" ht="13.2">
      <c r="A250" s="2"/>
      <c r="B250" s="2"/>
    </row>
    <row r="251" spans="1:2" ht="13.2">
      <c r="A251" s="2"/>
      <c r="B251" s="2"/>
    </row>
    <row r="252" spans="1:2" ht="13.2">
      <c r="A252" s="2"/>
      <c r="B252" s="2"/>
    </row>
    <row r="253" spans="1:2" ht="13.2">
      <c r="A253" s="2"/>
      <c r="B253" s="2"/>
    </row>
    <row r="254" spans="1:2" ht="13.2">
      <c r="A254" s="2"/>
      <c r="B254" s="2"/>
    </row>
    <row r="255" spans="1:2" ht="13.2">
      <c r="A255" s="2"/>
      <c r="B255" s="2"/>
    </row>
    <row r="256" spans="1:2" ht="13.2">
      <c r="A256" s="2"/>
      <c r="B256" s="2"/>
    </row>
    <row r="257" spans="1:2" ht="13.2">
      <c r="A257" s="2"/>
      <c r="B257" s="2"/>
    </row>
    <row r="258" spans="1:2" ht="13.2">
      <c r="A258" s="2"/>
      <c r="B258" s="2"/>
    </row>
    <row r="259" spans="1:2" ht="13.2">
      <c r="A259" s="2"/>
      <c r="B259" s="2"/>
    </row>
    <row r="260" spans="1:2" ht="13.2">
      <c r="A260" s="2"/>
      <c r="B260" s="2"/>
    </row>
    <row r="261" spans="1:2" ht="13.2">
      <c r="A261" s="2"/>
      <c r="B261" s="2"/>
    </row>
    <row r="262" spans="1:2" ht="13.2">
      <c r="A262" s="2"/>
      <c r="B262" s="2"/>
    </row>
    <row r="263" spans="1:2" ht="13.2">
      <c r="A263" s="2"/>
      <c r="B263" s="2"/>
    </row>
    <row r="264" spans="1:2" ht="13.2">
      <c r="A264" s="2"/>
      <c r="B264" s="2"/>
    </row>
    <row r="265" spans="1:2" ht="13.2">
      <c r="A265" s="2"/>
      <c r="B265" s="2"/>
    </row>
    <row r="266" spans="1:2" ht="13.2">
      <c r="A266" s="2"/>
      <c r="B266" s="2"/>
    </row>
    <row r="267" spans="1:2" ht="13.2">
      <c r="A267" s="2"/>
      <c r="B267" s="2"/>
    </row>
    <row r="268" spans="1:2" ht="13.2">
      <c r="A268" s="2"/>
      <c r="B268" s="2"/>
    </row>
    <row r="269" spans="1:2" ht="13.2">
      <c r="A269" s="2"/>
      <c r="B269" s="2"/>
    </row>
    <row r="270" spans="1:2" ht="13.2">
      <c r="A270" s="2"/>
      <c r="B270" s="2"/>
    </row>
    <row r="271" spans="1:2" ht="13.2">
      <c r="A271" s="2"/>
      <c r="B271" s="2"/>
    </row>
    <row r="272" spans="1:2" ht="13.2">
      <c r="A272" s="2"/>
      <c r="B272" s="2"/>
    </row>
    <row r="273" spans="1:2" ht="13.2">
      <c r="A273" s="2"/>
      <c r="B273" s="2"/>
    </row>
    <row r="274" spans="1:2" ht="13.2">
      <c r="A274" s="2"/>
      <c r="B274" s="2"/>
    </row>
    <row r="275" spans="1:2" ht="13.2">
      <c r="A275" s="2"/>
      <c r="B275" s="2"/>
    </row>
    <row r="276" spans="1:2" ht="13.2">
      <c r="A276" s="2"/>
      <c r="B276" s="2"/>
    </row>
    <row r="277" spans="1:2" ht="13.2">
      <c r="A277" s="2"/>
      <c r="B277" s="2"/>
    </row>
    <row r="278" spans="1:2" ht="13.2">
      <c r="A278" s="2"/>
      <c r="B278" s="2"/>
    </row>
    <row r="279" spans="1:2" ht="13.2">
      <c r="A279" s="2"/>
      <c r="B279" s="2"/>
    </row>
    <row r="280" spans="1:2" ht="13.2">
      <c r="A280" s="2"/>
      <c r="B280" s="2"/>
    </row>
    <row r="281" spans="1:2" ht="13.2">
      <c r="A281" s="2"/>
      <c r="B281" s="2"/>
    </row>
    <row r="282" spans="1:2" ht="13.2">
      <c r="A282" s="2"/>
      <c r="B282" s="2"/>
    </row>
    <row r="283" spans="1:2" ht="13.2">
      <c r="A283" s="2"/>
      <c r="B283" s="2"/>
    </row>
    <row r="284" spans="1:2" ht="13.2">
      <c r="A284" s="2"/>
      <c r="B284" s="2"/>
    </row>
    <row r="285" spans="1:2" ht="13.2">
      <c r="A285" s="2"/>
      <c r="B285" s="2"/>
    </row>
    <row r="286" spans="1:2" ht="13.2">
      <c r="A286" s="2"/>
      <c r="B286" s="2"/>
    </row>
    <row r="287" spans="1:2" ht="13.2">
      <c r="A287" s="2"/>
      <c r="B287" s="2"/>
    </row>
    <row r="288" spans="1:2" ht="13.2">
      <c r="A288" s="2"/>
      <c r="B288" s="2"/>
    </row>
    <row r="289" spans="1:2" ht="13.2">
      <c r="A289" s="2"/>
      <c r="B289" s="2"/>
    </row>
    <row r="290" spans="1:2" ht="13.2">
      <c r="A290" s="2"/>
      <c r="B290" s="2"/>
    </row>
    <row r="291" spans="1:2" ht="13.2">
      <c r="A291" s="2"/>
      <c r="B291" s="2"/>
    </row>
    <row r="292" spans="1:2" ht="13.2">
      <c r="A292" s="2"/>
      <c r="B292" s="2"/>
    </row>
    <row r="293" spans="1:2" ht="13.2">
      <c r="A293" s="2"/>
      <c r="B293" s="2"/>
    </row>
    <row r="294" spans="1:2" ht="13.2">
      <c r="A294" s="2"/>
      <c r="B294" s="2"/>
    </row>
    <row r="295" spans="1:2" ht="13.2">
      <c r="A295" s="2"/>
      <c r="B295" s="2"/>
    </row>
    <row r="296" spans="1:2" ht="13.2">
      <c r="A296" s="2"/>
      <c r="B296" s="2"/>
    </row>
    <row r="297" spans="1:2" ht="13.2">
      <c r="A297" s="2"/>
      <c r="B297" s="2"/>
    </row>
    <row r="298" spans="1:2" ht="13.2">
      <c r="A298" s="2"/>
      <c r="B298" s="2"/>
    </row>
    <row r="299" spans="1:2" ht="13.2">
      <c r="A299" s="2"/>
      <c r="B299" s="2"/>
    </row>
    <row r="300" spans="1:2" ht="13.2">
      <c r="A300" s="2"/>
      <c r="B300" s="2"/>
    </row>
    <row r="301" spans="1:2" ht="13.2">
      <c r="A301" s="2"/>
      <c r="B301" s="2"/>
    </row>
    <row r="302" spans="1:2" ht="13.2">
      <c r="A302" s="2"/>
      <c r="B302" s="2"/>
    </row>
    <row r="303" spans="1:2" ht="13.2">
      <c r="A303" s="2"/>
      <c r="B303" s="2"/>
    </row>
    <row r="304" spans="1:2" ht="13.2">
      <c r="A304" s="2"/>
      <c r="B304" s="2"/>
    </row>
    <row r="305" spans="1:2" ht="13.2">
      <c r="A305" s="2"/>
      <c r="B305" s="2"/>
    </row>
    <row r="306" spans="1:2" ht="13.2">
      <c r="A306" s="2"/>
      <c r="B306" s="2"/>
    </row>
    <row r="307" spans="1:2" ht="13.2">
      <c r="A307" s="2"/>
      <c r="B307" s="2"/>
    </row>
    <row r="308" spans="1:2" ht="13.2">
      <c r="A308" s="2"/>
      <c r="B308" s="2"/>
    </row>
    <row r="309" spans="1:2" ht="13.2">
      <c r="A309" s="2"/>
      <c r="B309" s="2"/>
    </row>
    <row r="310" spans="1:2" ht="13.2">
      <c r="A310" s="2"/>
      <c r="B310" s="2"/>
    </row>
    <row r="311" spans="1:2" ht="13.2">
      <c r="A311" s="2"/>
      <c r="B311" s="2"/>
    </row>
    <row r="312" spans="1:2" ht="13.2">
      <c r="A312" s="2"/>
      <c r="B312" s="2"/>
    </row>
    <row r="313" spans="1:2" ht="13.2">
      <c r="A313" s="2"/>
      <c r="B313" s="2"/>
    </row>
    <row r="314" spans="1:2" ht="13.2">
      <c r="A314" s="2"/>
      <c r="B314" s="2"/>
    </row>
    <row r="315" spans="1:2" ht="13.2">
      <c r="A315" s="2"/>
      <c r="B315" s="2"/>
    </row>
    <row r="316" spans="1:2" ht="13.2">
      <c r="A316" s="2"/>
      <c r="B316" s="2"/>
    </row>
    <row r="317" spans="1:2" ht="13.2">
      <c r="A317" s="2"/>
      <c r="B317" s="2"/>
    </row>
    <row r="318" spans="1:2" ht="13.2">
      <c r="A318" s="2"/>
      <c r="B318" s="2"/>
    </row>
    <row r="319" spans="1:2" ht="13.2">
      <c r="A319" s="2"/>
      <c r="B319" s="2"/>
    </row>
    <row r="320" spans="1:2" ht="13.2">
      <c r="A320" s="2"/>
      <c r="B320" s="2"/>
    </row>
    <row r="321" spans="1:2" ht="13.2">
      <c r="A321" s="2"/>
      <c r="B321" s="2"/>
    </row>
    <row r="322" spans="1:2" ht="13.2">
      <c r="A322" s="2"/>
      <c r="B322" s="2"/>
    </row>
    <row r="323" spans="1:2" ht="13.2">
      <c r="A323" s="2"/>
      <c r="B323" s="2"/>
    </row>
    <row r="324" spans="1:2" ht="13.2">
      <c r="A324" s="2"/>
      <c r="B324" s="2"/>
    </row>
    <row r="325" spans="1:2" ht="13.2">
      <c r="A325" s="2"/>
      <c r="B325" s="2"/>
    </row>
    <row r="326" spans="1:2" ht="13.2">
      <c r="A326" s="2"/>
      <c r="B326" s="2"/>
    </row>
    <row r="327" spans="1:2" ht="13.2">
      <c r="A327" s="2"/>
      <c r="B327" s="2"/>
    </row>
    <row r="328" spans="1:2" ht="13.2">
      <c r="A328" s="2"/>
      <c r="B328" s="2"/>
    </row>
    <row r="329" spans="1:2" ht="13.2">
      <c r="A329" s="2"/>
      <c r="B329" s="2"/>
    </row>
    <row r="330" spans="1:2" ht="13.2">
      <c r="A330" s="2"/>
      <c r="B330" s="2"/>
    </row>
    <row r="331" spans="1:2" ht="13.2">
      <c r="A331" s="2"/>
      <c r="B331" s="2"/>
    </row>
    <row r="332" spans="1:2" ht="13.2">
      <c r="A332" s="2"/>
      <c r="B332" s="2"/>
    </row>
    <row r="333" spans="1:2" ht="13.2">
      <c r="A333" s="2"/>
      <c r="B333" s="2"/>
    </row>
    <row r="334" spans="1:2" ht="13.2">
      <c r="A334" s="2"/>
      <c r="B334" s="2"/>
    </row>
    <row r="335" spans="1:2" ht="13.2">
      <c r="A335" s="2"/>
      <c r="B335" s="2"/>
    </row>
    <row r="336" spans="1:2" ht="13.2">
      <c r="A336" s="2"/>
      <c r="B336" s="2"/>
    </row>
    <row r="337" spans="1:2" ht="13.2">
      <c r="A337" s="2"/>
      <c r="B337" s="2"/>
    </row>
    <row r="338" spans="1:2" ht="13.2">
      <c r="A338" s="2"/>
      <c r="B338" s="2"/>
    </row>
    <row r="339" spans="1:2" ht="13.2">
      <c r="A339" s="2"/>
      <c r="B339" s="2"/>
    </row>
    <row r="340" spans="1:2" ht="13.2">
      <c r="A340" s="2"/>
      <c r="B340" s="2"/>
    </row>
    <row r="341" spans="1:2" ht="13.2">
      <c r="A341" s="2"/>
      <c r="B341" s="2"/>
    </row>
    <row r="342" spans="1:2" ht="13.2">
      <c r="A342" s="2"/>
      <c r="B342" s="2"/>
    </row>
    <row r="343" spans="1:2" ht="13.2">
      <c r="A343" s="2"/>
      <c r="B343" s="2"/>
    </row>
    <row r="344" spans="1:2" ht="13.2">
      <c r="A344" s="2"/>
      <c r="B344" s="2"/>
    </row>
    <row r="345" spans="1:2" ht="13.2">
      <c r="A345" s="2"/>
      <c r="B345" s="2"/>
    </row>
    <row r="346" spans="1:2" ht="13.2">
      <c r="A346" s="2"/>
      <c r="B346" s="2"/>
    </row>
    <row r="347" spans="1:2" ht="13.2">
      <c r="A347" s="2"/>
      <c r="B347" s="2"/>
    </row>
    <row r="348" spans="1:2" ht="13.2">
      <c r="A348" s="2"/>
      <c r="B348" s="2"/>
    </row>
    <row r="349" spans="1:2" ht="13.2">
      <c r="A349" s="2"/>
      <c r="B349" s="2"/>
    </row>
    <row r="350" spans="1:2" ht="13.2">
      <c r="A350" s="2"/>
      <c r="B350" s="2"/>
    </row>
    <row r="351" spans="1:2" ht="13.2">
      <c r="A351" s="2"/>
      <c r="B351" s="2"/>
    </row>
    <row r="352" spans="1:2" ht="13.2">
      <c r="A352" s="2"/>
      <c r="B352" s="2"/>
    </row>
    <row r="353" spans="1:2" ht="13.2">
      <c r="A353" s="2"/>
      <c r="B353" s="2"/>
    </row>
    <row r="354" spans="1:2" ht="13.2">
      <c r="A354" s="2"/>
      <c r="B354" s="2"/>
    </row>
    <row r="355" spans="1:2" ht="13.2">
      <c r="A355" s="2"/>
      <c r="B355" s="2"/>
    </row>
    <row r="356" spans="1:2" ht="13.2">
      <c r="A356" s="2"/>
      <c r="B356" s="2"/>
    </row>
    <row r="357" spans="1:2" ht="13.2">
      <c r="A357" s="2"/>
      <c r="B357" s="2"/>
    </row>
    <row r="358" spans="1:2" ht="13.2">
      <c r="A358" s="2"/>
      <c r="B358" s="2"/>
    </row>
    <row r="359" spans="1:2" ht="13.2">
      <c r="A359" s="2"/>
      <c r="B359" s="2"/>
    </row>
    <row r="360" spans="1:2" ht="13.2">
      <c r="A360" s="2"/>
      <c r="B360" s="2"/>
    </row>
    <row r="361" spans="1:2" ht="13.2">
      <c r="A361" s="2"/>
      <c r="B361" s="2"/>
    </row>
    <row r="362" spans="1:2" ht="13.2">
      <c r="A362" s="2"/>
      <c r="B362" s="2"/>
    </row>
    <row r="363" spans="1:2" ht="13.2">
      <c r="A363" s="2"/>
      <c r="B363" s="2"/>
    </row>
    <row r="364" spans="1:2" ht="13.2">
      <c r="A364" s="2"/>
      <c r="B364" s="2"/>
    </row>
    <row r="365" spans="1:2" ht="13.2">
      <c r="A365" s="2"/>
      <c r="B365" s="2"/>
    </row>
    <row r="366" spans="1:2" ht="13.2">
      <c r="A366" s="2"/>
      <c r="B366" s="2"/>
    </row>
    <row r="367" spans="1:2" ht="13.2">
      <c r="A367" s="2"/>
      <c r="B367" s="2"/>
    </row>
    <row r="368" spans="1:2" ht="13.2">
      <c r="A368" s="2"/>
      <c r="B368" s="2"/>
    </row>
    <row r="369" spans="1:2" ht="13.2">
      <c r="A369" s="2"/>
      <c r="B369" s="2"/>
    </row>
    <row r="370" spans="1:2" ht="13.2">
      <c r="A370" s="2"/>
      <c r="B370" s="2"/>
    </row>
    <row r="371" spans="1:2" ht="13.2">
      <c r="A371" s="2"/>
      <c r="B371" s="2"/>
    </row>
    <row r="372" spans="1:2" ht="13.2">
      <c r="A372" s="2"/>
      <c r="B372" s="2"/>
    </row>
    <row r="373" spans="1:2" ht="13.2">
      <c r="A373" s="2"/>
      <c r="B373" s="2"/>
    </row>
    <row r="374" spans="1:2" ht="13.2">
      <c r="A374" s="2"/>
      <c r="B374" s="2"/>
    </row>
    <row r="375" spans="1:2" ht="13.2">
      <c r="A375" s="2"/>
      <c r="B375" s="2"/>
    </row>
    <row r="376" spans="1:2" ht="13.2">
      <c r="A376" s="2"/>
      <c r="B376" s="2"/>
    </row>
    <row r="377" spans="1:2" ht="13.2">
      <c r="A377" s="2"/>
      <c r="B377" s="2"/>
    </row>
    <row r="378" spans="1:2" ht="13.2">
      <c r="A378" s="2"/>
      <c r="B378" s="2"/>
    </row>
    <row r="379" spans="1:2" ht="13.2">
      <c r="A379" s="2"/>
      <c r="B379" s="2"/>
    </row>
    <row r="380" spans="1:2" ht="13.2">
      <c r="A380" s="2"/>
      <c r="B380" s="2"/>
    </row>
    <row r="381" spans="1:2" ht="13.2">
      <c r="A381" s="2"/>
      <c r="B381" s="2"/>
    </row>
    <row r="382" spans="1:2" ht="13.2">
      <c r="A382" s="2"/>
      <c r="B382" s="2"/>
    </row>
    <row r="383" spans="1:2" ht="13.2">
      <c r="A383" s="2"/>
      <c r="B383" s="2"/>
    </row>
    <row r="384" spans="1:2" ht="13.2">
      <c r="A384" s="2"/>
      <c r="B384" s="2"/>
    </row>
    <row r="385" spans="1:2" ht="13.2">
      <c r="A385" s="2"/>
      <c r="B385" s="2"/>
    </row>
    <row r="386" spans="1:2" ht="13.2">
      <c r="A386" s="2"/>
      <c r="B386" s="2"/>
    </row>
    <row r="387" spans="1:2" ht="13.2">
      <c r="A387" s="2"/>
      <c r="B387" s="2"/>
    </row>
    <row r="388" spans="1:2" ht="13.2">
      <c r="A388" s="2"/>
      <c r="B388" s="2"/>
    </row>
    <row r="389" spans="1:2" ht="13.2">
      <c r="A389" s="2"/>
      <c r="B389" s="2"/>
    </row>
    <row r="390" spans="1:2" ht="13.2">
      <c r="A390" s="2"/>
      <c r="B390" s="2"/>
    </row>
    <row r="391" spans="1:2" ht="13.2">
      <c r="A391" s="2"/>
      <c r="B391" s="2"/>
    </row>
    <row r="392" spans="1:2" ht="13.2">
      <c r="A392" s="2"/>
      <c r="B392" s="2"/>
    </row>
    <row r="393" spans="1:2" ht="13.2">
      <c r="A393" s="2"/>
      <c r="B393" s="2"/>
    </row>
    <row r="394" spans="1:2" ht="13.2">
      <c r="A394" s="2"/>
      <c r="B394" s="2"/>
    </row>
    <row r="395" spans="1:2" ht="13.2">
      <c r="A395" s="2"/>
      <c r="B395" s="2"/>
    </row>
    <row r="396" spans="1:2" ht="13.2">
      <c r="A396" s="2"/>
      <c r="B396" s="2"/>
    </row>
    <row r="397" spans="1:2" ht="13.2">
      <c r="A397" s="2"/>
      <c r="B397" s="2"/>
    </row>
    <row r="398" spans="1:2" ht="13.2">
      <c r="A398" s="2"/>
      <c r="B398" s="2"/>
    </row>
    <row r="399" spans="1:2" ht="13.2">
      <c r="A399" s="2"/>
      <c r="B399" s="2"/>
    </row>
    <row r="400" spans="1:2" ht="13.2">
      <c r="A400" s="2"/>
      <c r="B400" s="2"/>
    </row>
    <row r="401" spans="1:2" ht="13.2">
      <c r="A401" s="2"/>
      <c r="B401" s="2"/>
    </row>
    <row r="402" spans="1:2" ht="13.2">
      <c r="A402" s="2"/>
      <c r="B402" s="2"/>
    </row>
    <row r="403" spans="1:2" ht="13.2">
      <c r="A403" s="2"/>
      <c r="B403" s="2"/>
    </row>
    <row r="404" spans="1:2" ht="13.2">
      <c r="A404" s="2"/>
      <c r="B404" s="2"/>
    </row>
    <row r="405" spans="1:2" ht="13.2">
      <c r="A405" s="2"/>
      <c r="B405" s="2"/>
    </row>
    <row r="406" spans="1:2" ht="13.2">
      <c r="A406" s="2"/>
      <c r="B406" s="2"/>
    </row>
    <row r="407" spans="1:2" ht="13.2">
      <c r="A407" s="2"/>
      <c r="B407" s="2"/>
    </row>
    <row r="408" spans="1:2" ht="13.2">
      <c r="A408" s="2"/>
      <c r="B408" s="2"/>
    </row>
    <row r="409" spans="1:2" ht="13.2">
      <c r="A409" s="2"/>
      <c r="B409" s="2"/>
    </row>
    <row r="410" spans="1:2" ht="13.2">
      <c r="A410" s="2"/>
      <c r="B410" s="2"/>
    </row>
    <row r="411" spans="1:2" ht="13.2">
      <c r="A411" s="2"/>
      <c r="B411" s="2"/>
    </row>
    <row r="412" spans="1:2" ht="13.2">
      <c r="A412" s="2"/>
      <c r="B412" s="2"/>
    </row>
    <row r="413" spans="1:2" ht="13.2">
      <c r="A413" s="2"/>
      <c r="B413" s="2"/>
    </row>
    <row r="414" spans="1:2" ht="13.2">
      <c r="A414" s="2"/>
      <c r="B414" s="2"/>
    </row>
    <row r="415" spans="1:2" ht="13.2">
      <c r="A415" s="2"/>
      <c r="B415" s="2"/>
    </row>
    <row r="416" spans="1:2" ht="13.2">
      <c r="A416" s="2"/>
      <c r="B416" s="2"/>
    </row>
    <row r="417" spans="1:2" ht="13.2">
      <c r="A417" s="2"/>
      <c r="B417" s="2"/>
    </row>
    <row r="418" spans="1:2" ht="13.2">
      <c r="A418" s="2"/>
      <c r="B418" s="2"/>
    </row>
    <row r="419" spans="1:2" ht="13.2">
      <c r="A419" s="2"/>
      <c r="B419" s="2"/>
    </row>
    <row r="420" spans="1:2" ht="13.2">
      <c r="A420" s="2"/>
      <c r="B420" s="2"/>
    </row>
    <row r="421" spans="1:2" ht="13.2">
      <c r="A421" s="2"/>
      <c r="B421" s="2"/>
    </row>
    <row r="422" spans="1:2" ht="13.2">
      <c r="A422" s="2"/>
      <c r="B422" s="2"/>
    </row>
    <row r="423" spans="1:2" ht="13.2">
      <c r="A423" s="2"/>
      <c r="B423" s="2"/>
    </row>
    <row r="424" spans="1:2" ht="13.2">
      <c r="A424" s="2"/>
      <c r="B424" s="2"/>
    </row>
    <row r="425" spans="1:2" ht="13.2">
      <c r="A425" s="2"/>
      <c r="B425" s="2"/>
    </row>
    <row r="426" spans="1:2" ht="13.2">
      <c r="A426" s="2"/>
      <c r="B426" s="2"/>
    </row>
    <row r="427" spans="1:2" ht="13.2">
      <c r="A427" s="2"/>
      <c r="B427" s="2"/>
    </row>
    <row r="428" spans="1:2" ht="13.2">
      <c r="A428" s="2"/>
      <c r="B428" s="2"/>
    </row>
    <row r="429" spans="1:2" ht="13.2">
      <c r="A429" s="2"/>
      <c r="B429" s="2"/>
    </row>
    <row r="430" spans="1:2" ht="13.2">
      <c r="A430" s="2"/>
      <c r="B430" s="2"/>
    </row>
    <row r="431" spans="1:2" ht="13.2">
      <c r="A431" s="2"/>
      <c r="B431" s="2"/>
    </row>
    <row r="432" spans="1:2" ht="13.2">
      <c r="A432" s="2"/>
      <c r="B432" s="2"/>
    </row>
    <row r="433" spans="1:2" ht="13.2">
      <c r="A433" s="2"/>
      <c r="B433" s="2"/>
    </row>
    <row r="434" spans="1:2" ht="13.2">
      <c r="A434" s="2"/>
      <c r="B434" s="2"/>
    </row>
    <row r="435" spans="1:2" ht="13.2">
      <c r="A435" s="2"/>
      <c r="B435" s="2"/>
    </row>
    <row r="436" spans="1:2" ht="13.2">
      <c r="A436" s="2"/>
      <c r="B436" s="2"/>
    </row>
    <row r="437" spans="1:2" ht="13.2">
      <c r="A437" s="2"/>
      <c r="B437" s="2"/>
    </row>
    <row r="438" spans="1:2" ht="13.2">
      <c r="A438" s="2"/>
      <c r="B438" s="2"/>
    </row>
    <row r="439" spans="1:2" ht="13.2">
      <c r="A439" s="2"/>
      <c r="B439" s="2"/>
    </row>
    <row r="440" spans="1:2" ht="13.2">
      <c r="A440" s="2"/>
      <c r="B440" s="2"/>
    </row>
    <row r="441" spans="1:2" ht="13.2">
      <c r="A441" s="2"/>
      <c r="B441" s="2"/>
    </row>
    <row r="442" spans="1:2" ht="13.2">
      <c r="A442" s="2"/>
      <c r="B442" s="2"/>
    </row>
    <row r="443" spans="1:2" ht="13.2">
      <c r="A443" s="2"/>
      <c r="B443" s="2"/>
    </row>
    <row r="444" spans="1:2" ht="13.2">
      <c r="A444" s="2"/>
      <c r="B444" s="2"/>
    </row>
    <row r="445" spans="1:2" ht="13.2">
      <c r="A445" s="2"/>
      <c r="B445" s="2"/>
    </row>
    <row r="446" spans="1:2" ht="13.2">
      <c r="A446" s="2"/>
      <c r="B446" s="2"/>
    </row>
    <row r="447" spans="1:2" ht="13.2">
      <c r="A447" s="2"/>
      <c r="B447" s="2"/>
    </row>
    <row r="448" spans="1:2" ht="13.2">
      <c r="A448" s="2"/>
      <c r="B448" s="2"/>
    </row>
    <row r="449" spans="1:2" ht="13.2">
      <c r="A449" s="2"/>
      <c r="B449" s="2"/>
    </row>
    <row r="450" spans="1:2" ht="13.2">
      <c r="A450" s="2"/>
      <c r="B450" s="2"/>
    </row>
    <row r="451" spans="1:2" ht="13.2">
      <c r="A451" s="2"/>
      <c r="B451" s="2"/>
    </row>
    <row r="452" spans="1:2" ht="13.2">
      <c r="A452" s="2"/>
      <c r="B452" s="2"/>
    </row>
    <row r="453" spans="1:2" ht="13.2">
      <c r="A453" s="2"/>
      <c r="B453" s="2"/>
    </row>
    <row r="454" spans="1:2" ht="13.2">
      <c r="A454" s="2"/>
      <c r="B454" s="2"/>
    </row>
    <row r="455" spans="1:2" ht="13.2">
      <c r="A455" s="2"/>
      <c r="B455" s="2"/>
    </row>
    <row r="456" spans="1:2" ht="13.2">
      <c r="A456" s="2"/>
      <c r="B456" s="2"/>
    </row>
    <row r="457" spans="1:2" ht="13.2">
      <c r="A457" s="2"/>
      <c r="B457" s="2"/>
    </row>
    <row r="458" spans="1:2" ht="13.2">
      <c r="A458" s="2"/>
      <c r="B458" s="2"/>
    </row>
    <row r="459" spans="1:2" ht="13.2">
      <c r="A459" s="2"/>
      <c r="B459" s="2"/>
    </row>
    <row r="460" spans="1:2" ht="13.2">
      <c r="A460" s="2"/>
      <c r="B460" s="2"/>
    </row>
    <row r="461" spans="1:2" ht="13.2">
      <c r="A461" s="2"/>
      <c r="B461" s="2"/>
    </row>
    <row r="462" spans="1:2" ht="13.2">
      <c r="A462" s="2"/>
      <c r="B462" s="2"/>
    </row>
    <row r="463" spans="1:2" ht="13.2">
      <c r="A463" s="2"/>
      <c r="B463" s="2"/>
    </row>
    <row r="464" spans="1:2" ht="13.2">
      <c r="A464" s="2"/>
      <c r="B464" s="2"/>
    </row>
    <row r="465" spans="1:2" ht="13.2">
      <c r="A465" s="2"/>
      <c r="B465" s="2"/>
    </row>
    <row r="466" spans="1:2" ht="13.2">
      <c r="A466" s="2"/>
      <c r="B466" s="2"/>
    </row>
    <row r="467" spans="1:2" ht="13.2">
      <c r="A467" s="2"/>
      <c r="B467" s="2"/>
    </row>
    <row r="468" spans="1:2" ht="13.2">
      <c r="A468" s="2"/>
      <c r="B468" s="2"/>
    </row>
    <row r="469" spans="1:2" ht="13.2">
      <c r="A469" s="2"/>
      <c r="B469" s="2"/>
    </row>
    <row r="470" spans="1:2" ht="13.2">
      <c r="A470" s="2"/>
      <c r="B470" s="2"/>
    </row>
    <row r="471" spans="1:2" ht="13.2">
      <c r="A471" s="2"/>
      <c r="B471" s="2"/>
    </row>
    <row r="472" spans="1:2" ht="13.2">
      <c r="A472" s="2"/>
      <c r="B472" s="2"/>
    </row>
    <row r="473" spans="1:2" ht="13.2">
      <c r="A473" s="2"/>
      <c r="B473" s="2"/>
    </row>
    <row r="474" spans="1:2" ht="13.2">
      <c r="A474" s="2"/>
      <c r="B474" s="2"/>
    </row>
    <row r="475" spans="1:2" ht="13.2">
      <c r="A475" s="2"/>
      <c r="B475" s="2"/>
    </row>
    <row r="476" spans="1:2" ht="13.2">
      <c r="A476" s="2"/>
      <c r="B476" s="2"/>
    </row>
    <row r="477" spans="1:2" ht="13.2">
      <c r="A477" s="2"/>
      <c r="B477" s="2"/>
    </row>
    <row r="478" spans="1:2" ht="13.2">
      <c r="A478" s="2"/>
      <c r="B478" s="2"/>
    </row>
    <row r="479" spans="1:2" ht="13.2">
      <c r="A479" s="2"/>
      <c r="B479" s="2"/>
    </row>
    <row r="480" spans="1:2" ht="13.2">
      <c r="A480" s="2"/>
      <c r="B480" s="2"/>
    </row>
    <row r="481" spans="1:2" ht="13.2">
      <c r="A481" s="2"/>
      <c r="B481" s="2"/>
    </row>
    <row r="482" spans="1:2" ht="13.2">
      <c r="A482" s="2"/>
      <c r="B482" s="2"/>
    </row>
    <row r="483" spans="1:2" ht="13.2">
      <c r="A483" s="2"/>
      <c r="B483" s="2"/>
    </row>
    <row r="484" spans="1:2" ht="13.2">
      <c r="A484" s="2"/>
      <c r="B484" s="2"/>
    </row>
    <row r="485" spans="1:2" ht="13.2">
      <c r="A485" s="2"/>
      <c r="B485" s="2"/>
    </row>
    <row r="486" spans="1:2" ht="13.2">
      <c r="A486" s="2"/>
      <c r="B486" s="2"/>
    </row>
    <row r="487" spans="1:2" ht="13.2">
      <c r="A487" s="2"/>
      <c r="B487" s="2"/>
    </row>
    <row r="488" spans="1:2" ht="13.2">
      <c r="A488" s="2"/>
      <c r="B488" s="2"/>
    </row>
    <row r="489" spans="1:2" ht="13.2">
      <c r="A489" s="2"/>
      <c r="B489" s="2"/>
    </row>
    <row r="490" spans="1:2" ht="13.2">
      <c r="A490" s="2"/>
      <c r="B490" s="2"/>
    </row>
    <row r="491" spans="1:2" ht="13.2">
      <c r="A491" s="2"/>
      <c r="B491" s="2"/>
    </row>
    <row r="492" spans="1:2" ht="13.2">
      <c r="A492" s="2"/>
      <c r="B492" s="2"/>
    </row>
    <row r="493" spans="1:2" ht="13.2">
      <c r="A493" s="2"/>
      <c r="B493" s="2"/>
    </row>
    <row r="494" spans="1:2" ht="13.2">
      <c r="A494" s="2"/>
      <c r="B494" s="2"/>
    </row>
    <row r="495" spans="1:2" ht="13.2">
      <c r="A495" s="2"/>
      <c r="B495" s="2"/>
    </row>
    <row r="496" spans="1:2" ht="13.2">
      <c r="A496" s="2"/>
      <c r="B496" s="2"/>
    </row>
    <row r="497" spans="1:2" ht="13.2">
      <c r="A497" s="2"/>
      <c r="B497" s="2"/>
    </row>
    <row r="498" spans="1:2" ht="13.2">
      <c r="A498" s="2"/>
      <c r="B498" s="2"/>
    </row>
    <row r="499" spans="1:2" ht="13.2">
      <c r="A499" s="2"/>
      <c r="B499" s="2"/>
    </row>
    <row r="500" spans="1:2" ht="13.2">
      <c r="A500" s="2"/>
      <c r="B500" s="2"/>
    </row>
    <row r="501" spans="1:2" ht="13.2">
      <c r="A501" s="2"/>
      <c r="B501" s="2"/>
    </row>
    <row r="502" spans="1:2" ht="13.2">
      <c r="A502" s="2"/>
      <c r="B502" s="2"/>
    </row>
    <row r="503" spans="1:2" ht="13.2">
      <c r="A503" s="2"/>
      <c r="B503" s="2"/>
    </row>
    <row r="504" spans="1:2" ht="13.2">
      <c r="A504" s="2"/>
      <c r="B504" s="2"/>
    </row>
    <row r="505" spans="1:2" ht="13.2">
      <c r="A505" s="2"/>
      <c r="B505" s="2"/>
    </row>
    <row r="506" spans="1:2" ht="13.2">
      <c r="A506" s="2"/>
      <c r="B506" s="2"/>
    </row>
    <row r="507" spans="1:2" ht="13.2">
      <c r="A507" s="2"/>
      <c r="B507" s="2"/>
    </row>
    <row r="508" spans="1:2" ht="13.2">
      <c r="A508" s="2"/>
      <c r="B508" s="2"/>
    </row>
    <row r="509" spans="1:2" ht="13.2">
      <c r="A509" s="2"/>
      <c r="B509" s="2"/>
    </row>
    <row r="510" spans="1:2" ht="13.2">
      <c r="A510" s="2"/>
      <c r="B510" s="2"/>
    </row>
    <row r="511" spans="1:2" ht="13.2">
      <c r="A511" s="2"/>
      <c r="B511" s="2"/>
    </row>
    <row r="512" spans="1:2" ht="13.2">
      <c r="A512" s="2"/>
      <c r="B512" s="2"/>
    </row>
    <row r="513" spans="1:2" ht="13.2">
      <c r="A513" s="2"/>
      <c r="B513" s="2"/>
    </row>
    <row r="514" spans="1:2" ht="13.2">
      <c r="A514" s="2"/>
      <c r="B514" s="2"/>
    </row>
    <row r="515" spans="1:2" ht="13.2">
      <c r="A515" s="2"/>
      <c r="B515" s="2"/>
    </row>
    <row r="516" spans="1:2" ht="13.2">
      <c r="A516" s="2"/>
      <c r="B516" s="2"/>
    </row>
    <row r="517" spans="1:2" ht="13.2">
      <c r="A517" s="2"/>
      <c r="B517" s="2"/>
    </row>
    <row r="518" spans="1:2" ht="13.2">
      <c r="A518" s="2"/>
      <c r="B518" s="2"/>
    </row>
    <row r="519" spans="1:2" ht="13.2">
      <c r="A519" s="2"/>
      <c r="B519" s="2"/>
    </row>
    <row r="520" spans="1:2" ht="13.2">
      <c r="A520" s="2"/>
      <c r="B520" s="2"/>
    </row>
    <row r="521" spans="1:2" ht="13.2">
      <c r="A521" s="2"/>
      <c r="B521" s="2"/>
    </row>
    <row r="522" spans="1:2" ht="13.2">
      <c r="A522" s="2"/>
      <c r="B522" s="2"/>
    </row>
    <row r="523" spans="1:2" ht="13.2">
      <c r="A523" s="2"/>
      <c r="B523" s="2"/>
    </row>
    <row r="524" spans="1:2" ht="13.2">
      <c r="A524" s="2"/>
      <c r="B524" s="2"/>
    </row>
    <row r="525" spans="1:2" ht="13.2">
      <c r="A525" s="2"/>
      <c r="B525" s="2"/>
    </row>
    <row r="526" spans="1:2" ht="13.2">
      <c r="A526" s="2"/>
      <c r="B526" s="2"/>
    </row>
    <row r="527" spans="1:2" ht="13.2">
      <c r="A527" s="2"/>
      <c r="B527" s="2"/>
    </row>
    <row r="528" spans="1:2" ht="13.2">
      <c r="A528" s="2"/>
      <c r="B528" s="2"/>
    </row>
    <row r="529" spans="1:2" ht="13.2">
      <c r="A529" s="2"/>
      <c r="B529" s="2"/>
    </row>
    <row r="530" spans="1:2" ht="13.2">
      <c r="A530" s="2"/>
      <c r="B530" s="2"/>
    </row>
    <row r="531" spans="1:2" ht="13.2">
      <c r="A531" s="2"/>
      <c r="B531" s="2"/>
    </row>
    <row r="532" spans="1:2" ht="13.2">
      <c r="A532" s="2"/>
      <c r="B532" s="2"/>
    </row>
    <row r="533" spans="1:2" ht="13.2">
      <c r="A533" s="2"/>
      <c r="B533" s="2"/>
    </row>
    <row r="534" spans="1:2" ht="13.2">
      <c r="A534" s="2"/>
      <c r="B534" s="2"/>
    </row>
    <row r="535" spans="1:2" ht="13.2">
      <c r="A535" s="2"/>
      <c r="B535" s="2"/>
    </row>
    <row r="536" spans="1:2" ht="13.2">
      <c r="A536" s="2"/>
      <c r="B536" s="2"/>
    </row>
    <row r="537" spans="1:2" ht="13.2">
      <c r="A537" s="2"/>
      <c r="B537" s="2"/>
    </row>
    <row r="538" spans="1:2" ht="13.2">
      <c r="A538" s="2"/>
      <c r="B538" s="2"/>
    </row>
    <row r="539" spans="1:2" ht="13.2">
      <c r="A539" s="2"/>
      <c r="B539" s="2"/>
    </row>
    <row r="540" spans="1:2" ht="13.2">
      <c r="A540" s="2"/>
      <c r="B540" s="2"/>
    </row>
    <row r="541" spans="1:2" ht="13.2">
      <c r="A541" s="2"/>
      <c r="B541" s="2"/>
    </row>
    <row r="542" spans="1:2" ht="13.2">
      <c r="A542" s="2"/>
      <c r="B542" s="2"/>
    </row>
    <row r="543" spans="1:2" ht="13.2">
      <c r="A543" s="2"/>
      <c r="B543" s="2"/>
    </row>
    <row r="544" spans="1:2" ht="13.2">
      <c r="A544" s="2"/>
      <c r="B544" s="2"/>
    </row>
    <row r="545" spans="1:2" ht="13.2">
      <c r="A545" s="2"/>
      <c r="B545" s="2"/>
    </row>
    <row r="546" spans="1:2" ht="13.2">
      <c r="A546" s="2"/>
      <c r="B546" s="2"/>
    </row>
    <row r="547" spans="1:2" ht="13.2">
      <c r="A547" s="2"/>
      <c r="B547" s="2"/>
    </row>
    <row r="548" spans="1:2" ht="13.2">
      <c r="A548" s="2"/>
      <c r="B548" s="2"/>
    </row>
    <row r="549" spans="1:2" ht="13.2">
      <c r="A549" s="2"/>
      <c r="B549" s="2"/>
    </row>
    <row r="550" spans="1:2" ht="13.2">
      <c r="A550" s="2"/>
      <c r="B550" s="2"/>
    </row>
    <row r="551" spans="1:2" ht="13.2">
      <c r="A551" s="2"/>
      <c r="B551" s="2"/>
    </row>
    <row r="552" spans="1:2" ht="13.2">
      <c r="A552" s="2"/>
      <c r="B552" s="2"/>
    </row>
    <row r="553" spans="1:2" ht="13.2">
      <c r="A553" s="2"/>
      <c r="B553" s="2"/>
    </row>
    <row r="554" spans="1:2" ht="13.2">
      <c r="A554" s="2"/>
      <c r="B554" s="2"/>
    </row>
    <row r="555" spans="1:2" ht="13.2">
      <c r="A555" s="2"/>
      <c r="B555" s="2"/>
    </row>
    <row r="556" spans="1:2" ht="13.2">
      <c r="A556" s="2"/>
      <c r="B556" s="2"/>
    </row>
    <row r="557" spans="1:2" ht="13.2">
      <c r="A557" s="2"/>
      <c r="B557" s="2"/>
    </row>
    <row r="558" spans="1:2" ht="13.2">
      <c r="A558" s="2"/>
      <c r="B558" s="2"/>
    </row>
    <row r="559" spans="1:2" ht="13.2">
      <c r="A559" s="2"/>
      <c r="B559" s="2"/>
    </row>
    <row r="560" spans="1:2" ht="13.2">
      <c r="A560" s="2"/>
      <c r="B560" s="2"/>
    </row>
    <row r="561" spans="1:2" ht="13.2">
      <c r="A561" s="2"/>
      <c r="B561" s="2"/>
    </row>
    <row r="562" spans="1:2" ht="13.2">
      <c r="A562" s="2"/>
      <c r="B562" s="2"/>
    </row>
    <row r="563" spans="1:2" ht="13.2">
      <c r="A563" s="2"/>
      <c r="B563" s="2"/>
    </row>
    <row r="564" spans="1:2" ht="13.2">
      <c r="A564" s="2"/>
      <c r="B564" s="2"/>
    </row>
    <row r="565" spans="1:2" ht="13.2">
      <c r="A565" s="2"/>
      <c r="B565" s="2"/>
    </row>
    <row r="566" spans="1:2" ht="13.2">
      <c r="A566" s="2"/>
      <c r="B566" s="2"/>
    </row>
    <row r="567" spans="1:2" ht="13.2">
      <c r="A567" s="2"/>
      <c r="B567" s="2"/>
    </row>
    <row r="568" spans="1:2" ht="13.2">
      <c r="A568" s="2"/>
      <c r="B568" s="2"/>
    </row>
    <row r="569" spans="1:2" ht="13.2">
      <c r="A569" s="2"/>
      <c r="B569" s="2"/>
    </row>
    <row r="570" spans="1:2" ht="13.2">
      <c r="A570" s="2"/>
      <c r="B570" s="2"/>
    </row>
    <row r="571" spans="1:2" ht="13.2">
      <c r="A571" s="2"/>
      <c r="B571" s="2"/>
    </row>
    <row r="572" spans="1:2" ht="13.2">
      <c r="A572" s="2"/>
      <c r="B572" s="2"/>
    </row>
    <row r="573" spans="1:2" ht="13.2">
      <c r="A573" s="2"/>
      <c r="B573" s="2"/>
    </row>
    <row r="574" spans="1:2" ht="13.2">
      <c r="A574" s="2"/>
      <c r="B574" s="2"/>
    </row>
    <row r="575" spans="1:2" ht="13.2">
      <c r="A575" s="2"/>
      <c r="B575" s="2"/>
    </row>
    <row r="576" spans="1:2" ht="13.2">
      <c r="A576" s="2"/>
      <c r="B576" s="2"/>
    </row>
    <row r="577" spans="1:2" ht="13.2">
      <c r="A577" s="2"/>
      <c r="B577" s="2"/>
    </row>
    <row r="578" spans="1:2" ht="13.2">
      <c r="A578" s="2"/>
      <c r="B578" s="2"/>
    </row>
    <row r="579" spans="1:2" ht="13.2">
      <c r="A579" s="2"/>
      <c r="B579" s="2"/>
    </row>
    <row r="580" spans="1:2" ht="13.2">
      <c r="A580" s="2"/>
      <c r="B580" s="2"/>
    </row>
    <row r="581" spans="1:2" ht="13.2">
      <c r="A581" s="2"/>
      <c r="B581" s="2"/>
    </row>
    <row r="582" spans="1:2" ht="13.2">
      <c r="A582" s="2"/>
      <c r="B582" s="2"/>
    </row>
    <row r="583" spans="1:2" ht="13.2">
      <c r="A583" s="2"/>
      <c r="B583" s="2"/>
    </row>
    <row r="584" spans="1:2" ht="13.2">
      <c r="A584" s="2"/>
      <c r="B584" s="2"/>
    </row>
    <row r="585" spans="1:2" ht="13.2">
      <c r="A585" s="2"/>
      <c r="B585" s="2"/>
    </row>
    <row r="586" spans="1:2" ht="13.2">
      <c r="A586" s="2"/>
      <c r="B586" s="2"/>
    </row>
    <row r="587" spans="1:2" ht="13.2">
      <c r="A587" s="2"/>
      <c r="B587" s="2"/>
    </row>
    <row r="588" spans="1:2" ht="13.2">
      <c r="A588" s="2"/>
      <c r="B588" s="2"/>
    </row>
    <row r="589" spans="1:2" ht="13.2">
      <c r="A589" s="2"/>
      <c r="B589" s="2"/>
    </row>
    <row r="590" spans="1:2" ht="13.2">
      <c r="A590" s="2"/>
      <c r="B590" s="2"/>
    </row>
    <row r="591" spans="1:2" ht="13.2">
      <c r="A591" s="2"/>
      <c r="B591" s="2"/>
    </row>
    <row r="592" spans="1:2" ht="13.2">
      <c r="A592" s="2"/>
      <c r="B592" s="2"/>
    </row>
    <row r="593" spans="1:2" ht="13.2">
      <c r="A593" s="2"/>
      <c r="B593" s="2"/>
    </row>
    <row r="594" spans="1:2" ht="13.2">
      <c r="A594" s="2"/>
      <c r="B594" s="2"/>
    </row>
    <row r="595" spans="1:2" ht="13.2">
      <c r="A595" s="2"/>
      <c r="B595" s="2"/>
    </row>
    <row r="596" spans="1:2" ht="13.2">
      <c r="A596" s="2"/>
      <c r="B596" s="2"/>
    </row>
    <row r="597" spans="1:2" ht="13.2">
      <c r="A597" s="2"/>
      <c r="B597" s="2"/>
    </row>
    <row r="598" spans="1:2" ht="13.2">
      <c r="A598" s="2"/>
      <c r="B598" s="2"/>
    </row>
    <row r="599" spans="1:2" ht="13.2">
      <c r="A599" s="2"/>
      <c r="B599" s="2"/>
    </row>
    <row r="600" spans="1:2" ht="13.2">
      <c r="A600" s="2"/>
      <c r="B600" s="2"/>
    </row>
    <row r="601" spans="1:2" ht="13.2">
      <c r="A601" s="2"/>
      <c r="B601" s="2"/>
    </row>
    <row r="602" spans="1:2" ht="13.2">
      <c r="A602" s="2"/>
      <c r="B602" s="2"/>
    </row>
    <row r="603" spans="1:2" ht="13.2">
      <c r="A603" s="2"/>
      <c r="B603" s="2"/>
    </row>
    <row r="604" spans="1:2" ht="13.2">
      <c r="A604" s="2"/>
      <c r="B604" s="2"/>
    </row>
    <row r="605" spans="1:2" ht="13.2">
      <c r="A605" s="2"/>
      <c r="B605" s="2"/>
    </row>
    <row r="606" spans="1:2" ht="13.2">
      <c r="A606" s="2"/>
      <c r="B606" s="2"/>
    </row>
    <row r="607" spans="1:2" ht="13.2">
      <c r="A607" s="2"/>
      <c r="B607" s="2"/>
    </row>
    <row r="608" spans="1:2" ht="13.2">
      <c r="A608" s="2"/>
      <c r="B608" s="2"/>
    </row>
    <row r="609" spans="1:2" ht="13.2">
      <c r="A609" s="2"/>
      <c r="B609" s="2"/>
    </row>
    <row r="610" spans="1:2" ht="13.2">
      <c r="A610" s="2"/>
      <c r="B610" s="2"/>
    </row>
    <row r="611" spans="1:2" ht="13.2">
      <c r="A611" s="2"/>
      <c r="B611" s="2"/>
    </row>
    <row r="612" spans="1:2" ht="13.2">
      <c r="A612" s="2"/>
      <c r="B612" s="2"/>
    </row>
    <row r="613" spans="1:2" ht="13.2">
      <c r="A613" s="2"/>
      <c r="B613" s="2"/>
    </row>
    <row r="614" spans="1:2" ht="13.2">
      <c r="A614" s="2"/>
      <c r="B614" s="2"/>
    </row>
    <row r="615" spans="1:2" ht="13.2">
      <c r="A615" s="2"/>
      <c r="B615" s="2"/>
    </row>
    <row r="616" spans="1:2" ht="13.2">
      <c r="A616" s="2"/>
      <c r="B616" s="2"/>
    </row>
    <row r="617" spans="1:2" ht="13.2">
      <c r="A617" s="2"/>
      <c r="B617" s="2"/>
    </row>
    <row r="618" spans="1:2" ht="13.2">
      <c r="A618" s="2"/>
      <c r="B618" s="2"/>
    </row>
    <row r="619" spans="1:2" ht="13.2">
      <c r="A619" s="2"/>
      <c r="B619" s="2"/>
    </row>
    <row r="620" spans="1:2" ht="13.2">
      <c r="A620" s="2"/>
      <c r="B620" s="2"/>
    </row>
    <row r="621" spans="1:2" ht="13.2">
      <c r="A621" s="2"/>
      <c r="B621" s="2"/>
    </row>
    <row r="622" spans="1:2" ht="13.2">
      <c r="A622" s="2"/>
      <c r="B622" s="2"/>
    </row>
    <row r="623" spans="1:2" ht="13.2">
      <c r="A623" s="2"/>
      <c r="B623" s="2"/>
    </row>
    <row r="624" spans="1:2" ht="13.2">
      <c r="A624" s="2"/>
      <c r="B624" s="2"/>
    </row>
    <row r="625" spans="1:2" ht="13.2">
      <c r="A625" s="2"/>
      <c r="B625" s="2"/>
    </row>
    <row r="626" spans="1:2" ht="13.2">
      <c r="A626" s="2"/>
      <c r="B626" s="2"/>
    </row>
    <row r="627" spans="1:2" ht="13.2">
      <c r="A627" s="2"/>
      <c r="B627" s="2"/>
    </row>
    <row r="628" spans="1:2" ht="13.2">
      <c r="A628" s="2"/>
      <c r="B628" s="2"/>
    </row>
    <row r="629" spans="1:2" ht="13.2">
      <c r="A629" s="2"/>
      <c r="B629" s="2"/>
    </row>
    <row r="630" spans="1:2" ht="13.2">
      <c r="A630" s="2"/>
      <c r="B630" s="2"/>
    </row>
    <row r="631" spans="1:2" ht="13.2">
      <c r="A631" s="2"/>
      <c r="B631" s="2"/>
    </row>
    <row r="632" spans="1:2" ht="13.2">
      <c r="A632" s="2"/>
      <c r="B632" s="2"/>
    </row>
    <row r="633" spans="1:2" ht="13.2">
      <c r="A633" s="2"/>
      <c r="B633" s="2"/>
    </row>
    <row r="634" spans="1:2" ht="13.2">
      <c r="A634" s="2"/>
      <c r="B634" s="2"/>
    </row>
    <row r="635" spans="1:2" ht="13.2">
      <c r="A635" s="2"/>
      <c r="B635" s="2"/>
    </row>
    <row r="636" spans="1:2" ht="13.2">
      <c r="A636" s="2"/>
      <c r="B636" s="2"/>
    </row>
    <row r="637" spans="1:2" ht="13.2">
      <c r="A637" s="2"/>
      <c r="B637" s="2"/>
    </row>
    <row r="638" spans="1:2" ht="13.2">
      <c r="A638" s="2"/>
      <c r="B638" s="2"/>
    </row>
    <row r="639" spans="1:2" ht="13.2">
      <c r="A639" s="2"/>
      <c r="B639" s="2"/>
    </row>
    <row r="640" spans="1:2" ht="13.2">
      <c r="A640" s="2"/>
      <c r="B640" s="2"/>
    </row>
    <row r="641" spans="1:2" ht="13.2">
      <c r="A641" s="2"/>
      <c r="B641" s="2"/>
    </row>
    <row r="642" spans="1:2" ht="13.2">
      <c r="A642" s="2"/>
      <c r="B642" s="2"/>
    </row>
    <row r="643" spans="1:2" ht="13.2">
      <c r="A643" s="2"/>
      <c r="B643" s="2"/>
    </row>
    <row r="644" spans="1:2" ht="13.2">
      <c r="A644" s="2"/>
      <c r="B644" s="2"/>
    </row>
    <row r="645" spans="1:2" ht="13.2">
      <c r="A645" s="2"/>
      <c r="B645" s="2"/>
    </row>
    <row r="646" spans="1:2" ht="13.2">
      <c r="A646" s="2"/>
      <c r="B646" s="2"/>
    </row>
    <row r="647" spans="1:2" ht="13.2">
      <c r="A647" s="2"/>
      <c r="B647" s="2"/>
    </row>
    <row r="648" spans="1:2" ht="13.2">
      <c r="A648" s="2"/>
      <c r="B648" s="2"/>
    </row>
    <row r="649" spans="1:2" ht="13.2">
      <c r="A649" s="2"/>
      <c r="B649" s="2"/>
    </row>
    <row r="650" spans="1:2" ht="13.2">
      <c r="A650" s="2"/>
      <c r="B650" s="2"/>
    </row>
    <row r="651" spans="1:2" ht="13.2">
      <c r="A651" s="2"/>
      <c r="B651" s="2"/>
    </row>
    <row r="652" spans="1:2" ht="13.2">
      <c r="A652" s="2"/>
      <c r="B652" s="2"/>
    </row>
    <row r="653" spans="1:2" ht="13.2">
      <c r="A653" s="2"/>
      <c r="B653" s="2"/>
    </row>
    <row r="654" spans="1:2" ht="13.2">
      <c r="A654" s="2"/>
      <c r="B654" s="2"/>
    </row>
    <row r="655" spans="1:2" ht="13.2">
      <c r="A655" s="2"/>
      <c r="B655" s="2"/>
    </row>
    <row r="656" spans="1:2" ht="13.2">
      <c r="A656" s="2"/>
      <c r="B656" s="2"/>
    </row>
    <row r="657" spans="1:2" ht="13.2">
      <c r="A657" s="2"/>
      <c r="B657" s="2"/>
    </row>
    <row r="658" spans="1:2" ht="13.2">
      <c r="A658" s="2"/>
      <c r="B658" s="2"/>
    </row>
    <row r="659" spans="1:2" ht="13.2">
      <c r="A659" s="2"/>
      <c r="B659" s="2"/>
    </row>
    <row r="660" spans="1:2" ht="13.2">
      <c r="A660" s="2"/>
      <c r="B660" s="2"/>
    </row>
    <row r="661" spans="1:2" ht="13.2">
      <c r="A661" s="2"/>
      <c r="B661" s="2"/>
    </row>
    <row r="662" spans="1:2" ht="13.2">
      <c r="A662" s="2"/>
      <c r="B662" s="2"/>
    </row>
    <row r="663" spans="1:2" ht="13.2">
      <c r="A663" s="2"/>
      <c r="B663" s="2"/>
    </row>
    <row r="664" spans="1:2" ht="13.2">
      <c r="A664" s="2"/>
      <c r="B664" s="2"/>
    </row>
    <row r="665" spans="1:2" ht="13.2">
      <c r="A665" s="2"/>
      <c r="B665" s="2"/>
    </row>
    <row r="666" spans="1:2" ht="13.2">
      <c r="A666" s="2"/>
      <c r="B666" s="2"/>
    </row>
    <row r="667" spans="1:2" ht="13.2">
      <c r="A667" s="2"/>
      <c r="B667" s="2"/>
    </row>
    <row r="668" spans="1:2" ht="13.2">
      <c r="A668" s="2"/>
      <c r="B668" s="2"/>
    </row>
    <row r="669" spans="1:2" ht="13.2">
      <c r="A669" s="2"/>
      <c r="B669" s="2"/>
    </row>
    <row r="670" spans="1:2" ht="13.2">
      <c r="A670" s="2"/>
      <c r="B670" s="2"/>
    </row>
    <row r="671" spans="1:2" ht="13.2">
      <c r="A671" s="2"/>
      <c r="B671" s="2"/>
    </row>
    <row r="672" spans="1:2" ht="13.2">
      <c r="A672" s="2"/>
      <c r="B672" s="2"/>
    </row>
    <row r="673" spans="1:2" ht="13.2">
      <c r="A673" s="2"/>
      <c r="B673" s="2"/>
    </row>
    <row r="674" spans="1:2" ht="13.2">
      <c r="A674" s="2"/>
      <c r="B674" s="2"/>
    </row>
    <row r="675" spans="1:2" ht="13.2">
      <c r="A675" s="2"/>
      <c r="B675" s="2"/>
    </row>
    <row r="676" spans="1:2" ht="13.2">
      <c r="A676" s="2"/>
      <c r="B676" s="2"/>
    </row>
    <row r="677" spans="1:2" ht="13.2">
      <c r="A677" s="2"/>
      <c r="B677" s="2"/>
    </row>
    <row r="678" spans="1:2" ht="13.2">
      <c r="A678" s="2"/>
      <c r="B678" s="2"/>
    </row>
    <row r="679" spans="1:2" ht="13.2">
      <c r="A679" s="2"/>
      <c r="B679" s="2"/>
    </row>
    <row r="680" spans="1:2" ht="13.2">
      <c r="A680" s="2"/>
      <c r="B680" s="2"/>
    </row>
    <row r="681" spans="1:2" ht="13.2">
      <c r="A681" s="2"/>
      <c r="B681" s="2"/>
    </row>
    <row r="682" spans="1:2" ht="13.2">
      <c r="A682" s="2"/>
      <c r="B682" s="2"/>
    </row>
    <row r="683" spans="1:2" ht="13.2">
      <c r="A683" s="2"/>
      <c r="B683" s="2"/>
    </row>
    <row r="684" spans="1:2" ht="13.2">
      <c r="A684" s="2"/>
      <c r="B684" s="2"/>
    </row>
    <row r="685" spans="1:2" ht="13.2">
      <c r="A685" s="2"/>
      <c r="B685" s="2"/>
    </row>
    <row r="686" spans="1:2" ht="13.2">
      <c r="A686" s="2"/>
      <c r="B686" s="2"/>
    </row>
    <row r="687" spans="1:2" ht="13.2">
      <c r="A687" s="2"/>
      <c r="B687" s="2"/>
    </row>
    <row r="688" spans="1:2" ht="13.2">
      <c r="A688" s="2"/>
      <c r="B688" s="2"/>
    </row>
    <row r="689" spans="1:2" ht="13.2">
      <c r="A689" s="2"/>
      <c r="B689" s="2"/>
    </row>
    <row r="690" spans="1:2" ht="13.2">
      <c r="A690" s="2"/>
      <c r="B690" s="2"/>
    </row>
    <row r="691" spans="1:2" ht="13.2">
      <c r="A691" s="2"/>
      <c r="B691" s="2"/>
    </row>
    <row r="692" spans="1:2" ht="13.2">
      <c r="A692" s="2"/>
      <c r="B692" s="2"/>
    </row>
    <row r="693" spans="1:2" ht="13.2">
      <c r="A693" s="2"/>
      <c r="B693" s="2"/>
    </row>
    <row r="694" spans="1:2" ht="13.2">
      <c r="A694" s="2"/>
      <c r="B694" s="2"/>
    </row>
    <row r="695" spans="1:2" ht="13.2">
      <c r="A695" s="2"/>
      <c r="B695" s="2"/>
    </row>
    <row r="696" spans="1:2" ht="13.2">
      <c r="A696" s="2"/>
      <c r="B696" s="2"/>
    </row>
    <row r="697" spans="1:2" ht="13.2">
      <c r="A697" s="2"/>
      <c r="B697" s="2"/>
    </row>
    <row r="698" spans="1:2" ht="13.2">
      <c r="A698" s="2"/>
      <c r="B698" s="2"/>
    </row>
    <row r="699" spans="1:2" ht="13.2">
      <c r="A699" s="2"/>
      <c r="B699" s="2"/>
    </row>
    <row r="700" spans="1:2" ht="13.2">
      <c r="A700" s="2"/>
      <c r="B700" s="2"/>
    </row>
    <row r="701" spans="1:2" ht="13.2">
      <c r="A701" s="2"/>
      <c r="B701" s="2"/>
    </row>
    <row r="702" spans="1:2" ht="13.2">
      <c r="A702" s="2"/>
      <c r="B702" s="2"/>
    </row>
    <row r="703" spans="1:2" ht="13.2">
      <c r="A703" s="2"/>
      <c r="B703" s="2"/>
    </row>
    <row r="704" spans="1:2" ht="13.2">
      <c r="A704" s="2"/>
      <c r="B704" s="2"/>
    </row>
    <row r="705" spans="1:2" ht="13.2">
      <c r="A705" s="2"/>
      <c r="B705" s="2"/>
    </row>
    <row r="706" spans="1:2" ht="13.2">
      <c r="A706" s="2"/>
      <c r="B706" s="2"/>
    </row>
    <row r="707" spans="1:2" ht="13.2">
      <c r="A707" s="2"/>
      <c r="B707" s="2"/>
    </row>
    <row r="708" spans="1:2" ht="13.2">
      <c r="A708" s="2"/>
      <c r="B708" s="2"/>
    </row>
    <row r="709" spans="1:2" ht="13.2">
      <c r="A709" s="2"/>
      <c r="B709" s="2"/>
    </row>
    <row r="710" spans="1:2" ht="13.2">
      <c r="A710" s="2"/>
      <c r="B710" s="2"/>
    </row>
    <row r="711" spans="1:2" ht="13.2">
      <c r="A711" s="2"/>
      <c r="B711" s="2"/>
    </row>
    <row r="712" spans="1:2" ht="13.2">
      <c r="A712" s="2"/>
      <c r="B712" s="2"/>
    </row>
    <row r="713" spans="1:2" ht="13.2">
      <c r="A713" s="2"/>
      <c r="B713" s="2"/>
    </row>
    <row r="714" spans="1:2" ht="13.2">
      <c r="A714" s="2"/>
      <c r="B714" s="2"/>
    </row>
    <row r="715" spans="1:2" ht="13.2">
      <c r="A715" s="2"/>
      <c r="B715" s="2"/>
    </row>
    <row r="716" spans="1:2" ht="13.2">
      <c r="A716" s="2"/>
      <c r="B716" s="2"/>
    </row>
    <row r="717" spans="1:2" ht="13.2">
      <c r="A717" s="2"/>
      <c r="B717" s="2"/>
    </row>
    <row r="718" spans="1:2" ht="13.2">
      <c r="A718" s="2"/>
      <c r="B718" s="2"/>
    </row>
    <row r="719" spans="1:2" ht="13.2">
      <c r="A719" s="2"/>
      <c r="B719" s="2"/>
    </row>
    <row r="720" spans="1:2" ht="13.2">
      <c r="A720" s="2"/>
      <c r="B720" s="2"/>
    </row>
    <row r="721" spans="1:2" ht="13.2">
      <c r="A721" s="2"/>
      <c r="B721" s="2"/>
    </row>
    <row r="722" spans="1:2" ht="13.2">
      <c r="A722" s="2"/>
      <c r="B722" s="2"/>
    </row>
    <row r="723" spans="1:2" ht="13.2">
      <c r="A723" s="2"/>
      <c r="B723" s="2"/>
    </row>
    <row r="724" spans="1:2" ht="13.2">
      <c r="A724" s="2"/>
      <c r="B724" s="2"/>
    </row>
    <row r="725" spans="1:2" ht="13.2">
      <c r="A725" s="2"/>
      <c r="B725" s="2"/>
    </row>
    <row r="726" spans="1:2" ht="13.2">
      <c r="A726" s="2"/>
      <c r="B726" s="2"/>
    </row>
    <row r="727" spans="1:2" ht="13.2">
      <c r="A727" s="2"/>
      <c r="B727" s="2"/>
    </row>
    <row r="728" spans="1:2" ht="13.2">
      <c r="A728" s="2"/>
      <c r="B728" s="2"/>
    </row>
    <row r="729" spans="1:2" ht="13.2">
      <c r="A729" s="2"/>
      <c r="B729" s="2"/>
    </row>
    <row r="730" spans="1:2" ht="13.2">
      <c r="A730" s="2"/>
      <c r="B730" s="2"/>
    </row>
    <row r="731" spans="1:2" ht="13.2">
      <c r="A731" s="2"/>
      <c r="B731" s="2"/>
    </row>
    <row r="732" spans="1:2" ht="13.2">
      <c r="A732" s="2"/>
      <c r="B732" s="2"/>
    </row>
    <row r="733" spans="1:2" ht="13.2">
      <c r="A733" s="2"/>
      <c r="B733" s="2"/>
    </row>
    <row r="734" spans="1:2" ht="13.2">
      <c r="A734" s="2"/>
      <c r="B734" s="2"/>
    </row>
    <row r="735" spans="1:2" ht="13.2">
      <c r="A735" s="2"/>
      <c r="B735" s="2"/>
    </row>
    <row r="736" spans="1:2" ht="13.2">
      <c r="A736" s="2"/>
      <c r="B736" s="2"/>
    </row>
    <row r="737" spans="1:2" ht="13.2">
      <c r="A737" s="2"/>
      <c r="B737" s="2"/>
    </row>
    <row r="738" spans="1:2" ht="13.2">
      <c r="A738" s="2"/>
      <c r="B738" s="2"/>
    </row>
    <row r="739" spans="1:2" ht="13.2">
      <c r="A739" s="2"/>
      <c r="B739" s="2"/>
    </row>
    <row r="740" spans="1:2" ht="13.2">
      <c r="A740" s="2"/>
      <c r="B740" s="2"/>
    </row>
    <row r="741" spans="1:2" ht="13.2">
      <c r="A741" s="2"/>
      <c r="B741" s="2"/>
    </row>
    <row r="742" spans="1:2" ht="13.2">
      <c r="A742" s="2"/>
      <c r="B742" s="2"/>
    </row>
    <row r="743" spans="1:2" ht="13.2">
      <c r="A743" s="2"/>
      <c r="B743" s="2"/>
    </row>
    <row r="744" spans="1:2" ht="13.2">
      <c r="A744" s="2"/>
      <c r="B744" s="2"/>
    </row>
    <row r="745" spans="1:2" ht="13.2">
      <c r="A745" s="2"/>
      <c r="B745" s="2"/>
    </row>
    <row r="746" spans="1:2" ht="13.2">
      <c r="A746" s="2"/>
      <c r="B746" s="2"/>
    </row>
    <row r="747" spans="1:2" ht="13.2">
      <c r="A747" s="2"/>
      <c r="B747" s="2"/>
    </row>
    <row r="748" spans="1:2" ht="13.2">
      <c r="A748" s="2"/>
      <c r="B748" s="2"/>
    </row>
    <row r="749" spans="1:2" ht="13.2">
      <c r="A749" s="2"/>
      <c r="B749" s="2"/>
    </row>
    <row r="750" spans="1:2" ht="13.2">
      <c r="A750" s="2"/>
      <c r="B750" s="2"/>
    </row>
    <row r="751" spans="1:2" ht="13.2">
      <c r="A751" s="2"/>
      <c r="B751" s="2"/>
    </row>
    <row r="752" spans="1:2" ht="13.2">
      <c r="A752" s="2"/>
      <c r="B752" s="2"/>
    </row>
    <row r="753" spans="1:2" ht="13.2">
      <c r="A753" s="2"/>
      <c r="B753" s="2"/>
    </row>
    <row r="754" spans="1:2" ht="13.2">
      <c r="A754" s="2"/>
      <c r="B754" s="2"/>
    </row>
    <row r="755" spans="1:2" ht="13.2">
      <c r="A755" s="2"/>
      <c r="B755" s="2"/>
    </row>
    <row r="756" spans="1:2" ht="13.2">
      <c r="A756" s="2"/>
      <c r="B756" s="2"/>
    </row>
    <row r="757" spans="1:2" ht="13.2">
      <c r="A757" s="2"/>
      <c r="B757" s="2"/>
    </row>
    <row r="758" spans="1:2" ht="13.2">
      <c r="A758" s="2"/>
      <c r="B758" s="2"/>
    </row>
    <row r="759" spans="1:2" ht="13.2">
      <c r="A759" s="2"/>
      <c r="B759" s="2"/>
    </row>
    <row r="760" spans="1:2" ht="13.2">
      <c r="A760" s="2"/>
      <c r="B760" s="2"/>
    </row>
    <row r="761" spans="1:2" ht="13.2">
      <c r="A761" s="2"/>
      <c r="B761" s="2"/>
    </row>
    <row r="762" spans="1:2" ht="13.2">
      <c r="A762" s="2"/>
      <c r="B762" s="2"/>
    </row>
    <row r="763" spans="1:2" ht="13.2">
      <c r="A763" s="2"/>
      <c r="B763" s="2"/>
    </row>
    <row r="764" spans="1:2" ht="13.2">
      <c r="A764" s="2"/>
      <c r="B764" s="2"/>
    </row>
    <row r="765" spans="1:2" ht="13.2">
      <c r="A765" s="2"/>
      <c r="B765" s="2"/>
    </row>
    <row r="766" spans="1:2" ht="13.2">
      <c r="A766" s="2"/>
      <c r="B766" s="2"/>
    </row>
    <row r="767" spans="1:2" ht="13.2">
      <c r="A767" s="2"/>
      <c r="B767" s="2"/>
    </row>
    <row r="768" spans="1:2" ht="13.2">
      <c r="A768" s="2"/>
      <c r="B768" s="2"/>
    </row>
    <row r="769" spans="1:2" ht="13.2">
      <c r="A769" s="2"/>
      <c r="B769" s="2"/>
    </row>
    <row r="770" spans="1:2" ht="13.2">
      <c r="A770" s="2"/>
      <c r="B770" s="2"/>
    </row>
    <row r="771" spans="1:2" ht="13.2">
      <c r="A771" s="2"/>
      <c r="B771" s="2"/>
    </row>
    <row r="772" spans="1:2" ht="13.2">
      <c r="A772" s="2"/>
      <c r="B772" s="2"/>
    </row>
    <row r="773" spans="1:2" ht="13.2">
      <c r="A773" s="2"/>
      <c r="B773" s="2"/>
    </row>
    <row r="774" spans="1:2" ht="13.2">
      <c r="A774" s="2"/>
      <c r="B774" s="2"/>
    </row>
    <row r="775" spans="1:2" ht="13.2">
      <c r="A775" s="2"/>
      <c r="B775" s="2"/>
    </row>
    <row r="776" spans="1:2" ht="13.2">
      <c r="A776" s="2"/>
      <c r="B776" s="2"/>
    </row>
    <row r="777" spans="1:2" ht="13.2">
      <c r="A777" s="2"/>
      <c r="B777" s="2"/>
    </row>
    <row r="778" spans="1:2" ht="13.2">
      <c r="A778" s="2"/>
      <c r="B778" s="2"/>
    </row>
    <row r="779" spans="1:2" ht="13.2">
      <c r="A779" s="2"/>
      <c r="B779" s="2"/>
    </row>
    <row r="780" spans="1:2" ht="13.2">
      <c r="A780" s="2"/>
      <c r="B780" s="2"/>
    </row>
    <row r="781" spans="1:2" ht="13.2">
      <c r="A781" s="2"/>
      <c r="B781" s="2"/>
    </row>
    <row r="782" spans="1:2" ht="13.2">
      <c r="A782" s="2"/>
      <c r="B782" s="2"/>
    </row>
    <row r="783" spans="1:2" ht="13.2">
      <c r="A783" s="2"/>
      <c r="B783" s="2"/>
    </row>
    <row r="784" spans="1:2" ht="13.2">
      <c r="A784" s="2"/>
      <c r="B784" s="2"/>
    </row>
    <row r="785" spans="1:2" ht="13.2">
      <c r="A785" s="2"/>
      <c r="B785" s="2"/>
    </row>
    <row r="786" spans="1:2" ht="13.2">
      <c r="A786" s="2"/>
      <c r="B786" s="2"/>
    </row>
    <row r="787" spans="1:2" ht="13.2">
      <c r="A787" s="2"/>
      <c r="B787" s="2"/>
    </row>
    <row r="788" spans="1:2" ht="13.2">
      <c r="A788" s="2"/>
      <c r="B788" s="2"/>
    </row>
    <row r="789" spans="1:2" ht="13.2">
      <c r="A789" s="2"/>
      <c r="B789" s="2"/>
    </row>
    <row r="790" spans="1:2" ht="13.2">
      <c r="A790" s="2"/>
      <c r="B790" s="2"/>
    </row>
    <row r="791" spans="1:2" ht="13.2">
      <c r="A791" s="2"/>
      <c r="B791" s="2"/>
    </row>
    <row r="792" spans="1:2" ht="13.2">
      <c r="A792" s="2"/>
      <c r="B792" s="2"/>
    </row>
    <row r="793" spans="1:2" ht="13.2">
      <c r="A793" s="2"/>
      <c r="B793" s="2"/>
    </row>
    <row r="794" spans="1:2" ht="13.2">
      <c r="A794" s="2"/>
      <c r="B794" s="2"/>
    </row>
    <row r="795" spans="1:2" ht="13.2">
      <c r="A795" s="2"/>
      <c r="B795" s="2"/>
    </row>
    <row r="796" spans="1:2" ht="13.2">
      <c r="A796" s="2"/>
      <c r="B796" s="2"/>
    </row>
    <row r="797" spans="1:2" ht="13.2">
      <c r="A797" s="2"/>
      <c r="B797" s="2"/>
    </row>
    <row r="798" spans="1:2" ht="13.2">
      <c r="A798" s="2"/>
      <c r="B798" s="2"/>
    </row>
    <row r="799" spans="1:2" ht="13.2">
      <c r="A799" s="2"/>
      <c r="B799" s="2"/>
    </row>
    <row r="800" spans="1:2" ht="13.2">
      <c r="A800" s="2"/>
      <c r="B800" s="2"/>
    </row>
    <row r="801" spans="1:2" ht="13.2">
      <c r="A801" s="2"/>
      <c r="B801" s="2"/>
    </row>
    <row r="802" spans="1:2" ht="13.2">
      <c r="A802" s="2"/>
      <c r="B802" s="2"/>
    </row>
    <row r="803" spans="1:2" ht="13.2">
      <c r="A803" s="2"/>
      <c r="B803" s="2"/>
    </row>
    <row r="804" spans="1:2" ht="13.2">
      <c r="A804" s="2"/>
      <c r="B804" s="2"/>
    </row>
    <row r="805" spans="1:2" ht="13.2">
      <c r="A805" s="2"/>
      <c r="B805" s="2"/>
    </row>
    <row r="806" spans="1:2" ht="13.2">
      <c r="A806" s="2"/>
      <c r="B806" s="2"/>
    </row>
    <row r="807" spans="1:2" ht="13.2">
      <c r="A807" s="2"/>
      <c r="B807" s="2"/>
    </row>
    <row r="808" spans="1:2" ht="13.2">
      <c r="A808" s="2"/>
      <c r="B808" s="2"/>
    </row>
    <row r="809" spans="1:2" ht="13.2">
      <c r="A809" s="2"/>
      <c r="B809" s="2"/>
    </row>
    <row r="810" spans="1:2" ht="13.2">
      <c r="A810" s="2"/>
      <c r="B810" s="2"/>
    </row>
    <row r="811" spans="1:2" ht="13.2">
      <c r="A811" s="2"/>
      <c r="B811" s="2"/>
    </row>
    <row r="812" spans="1:2" ht="13.2">
      <c r="A812" s="2"/>
      <c r="B812" s="2"/>
    </row>
    <row r="813" spans="1:2" ht="13.2">
      <c r="A813" s="2"/>
      <c r="B813" s="2"/>
    </row>
    <row r="814" spans="1:2" ht="13.2">
      <c r="A814" s="2"/>
      <c r="B814" s="2"/>
    </row>
    <row r="815" spans="1:2" ht="13.2">
      <c r="A815" s="2"/>
      <c r="B815" s="2"/>
    </row>
    <row r="816" spans="1:2" ht="13.2">
      <c r="A816" s="2"/>
      <c r="B816" s="2"/>
    </row>
    <row r="817" spans="1:2" ht="13.2">
      <c r="A817" s="2"/>
      <c r="B817" s="2"/>
    </row>
    <row r="818" spans="1:2" ht="13.2">
      <c r="A818" s="2"/>
      <c r="B818" s="2"/>
    </row>
    <row r="819" spans="1:2" ht="13.2">
      <c r="A819" s="2"/>
      <c r="B819" s="2"/>
    </row>
    <row r="820" spans="1:2" ht="13.2">
      <c r="A820" s="2"/>
      <c r="B820" s="2"/>
    </row>
    <row r="821" spans="1:2" ht="13.2">
      <c r="A821" s="2"/>
      <c r="B821" s="2"/>
    </row>
    <row r="822" spans="1:2" ht="13.2">
      <c r="A822" s="2"/>
      <c r="B822" s="2"/>
    </row>
    <row r="823" spans="1:2" ht="13.2">
      <c r="A823" s="2"/>
      <c r="B823" s="2"/>
    </row>
    <row r="824" spans="1:2" ht="13.2">
      <c r="A824" s="2"/>
      <c r="B824" s="2"/>
    </row>
    <row r="825" spans="1:2" ht="13.2">
      <c r="A825" s="2"/>
      <c r="B825" s="2"/>
    </row>
    <row r="826" spans="1:2" ht="13.2">
      <c r="A826" s="2"/>
      <c r="B826" s="2"/>
    </row>
    <row r="827" spans="1:2" ht="13.2">
      <c r="A827" s="2"/>
      <c r="B827" s="2"/>
    </row>
    <row r="828" spans="1:2" ht="13.2">
      <c r="A828" s="2"/>
      <c r="B828" s="2"/>
    </row>
    <row r="829" spans="1:2" ht="13.2">
      <c r="A829" s="2"/>
      <c r="B829" s="2"/>
    </row>
    <row r="830" spans="1:2" ht="13.2">
      <c r="A830" s="2"/>
      <c r="B830" s="2"/>
    </row>
    <row r="831" spans="1:2" ht="13.2">
      <c r="A831" s="2"/>
      <c r="B831" s="2"/>
    </row>
    <row r="832" spans="1:2" ht="13.2">
      <c r="A832" s="2"/>
      <c r="B832" s="2"/>
    </row>
    <row r="833" spans="1:2" ht="13.2">
      <c r="A833" s="2"/>
      <c r="B833" s="2"/>
    </row>
    <row r="834" spans="1:2" ht="13.2">
      <c r="A834" s="2"/>
      <c r="B834" s="2"/>
    </row>
    <row r="835" spans="1:2" ht="13.2">
      <c r="A835" s="2"/>
      <c r="B835" s="2"/>
    </row>
    <row r="836" spans="1:2" ht="13.2">
      <c r="A836" s="2"/>
      <c r="B836" s="2"/>
    </row>
    <row r="837" spans="1:2" ht="13.2">
      <c r="A837" s="2"/>
      <c r="B837" s="2"/>
    </row>
    <row r="838" spans="1:2" ht="13.2">
      <c r="A838" s="2"/>
      <c r="B838" s="2"/>
    </row>
    <row r="839" spans="1:2" ht="13.2">
      <c r="A839" s="2"/>
      <c r="B839" s="2"/>
    </row>
    <row r="840" spans="1:2" ht="13.2">
      <c r="A840" s="2"/>
      <c r="B840" s="2"/>
    </row>
    <row r="841" spans="1:2" ht="13.2">
      <c r="A841" s="2"/>
      <c r="B841" s="2"/>
    </row>
    <row r="842" spans="1:2" ht="13.2">
      <c r="A842" s="2"/>
      <c r="B842" s="2"/>
    </row>
    <row r="843" spans="1:2" ht="13.2">
      <c r="A843" s="2"/>
      <c r="B843" s="2"/>
    </row>
    <row r="844" spans="1:2" ht="13.2">
      <c r="A844" s="2"/>
      <c r="B844" s="2"/>
    </row>
    <row r="845" spans="1:2" ht="13.2">
      <c r="A845" s="2"/>
      <c r="B845" s="2"/>
    </row>
    <row r="846" spans="1:2" ht="13.2">
      <c r="A846" s="2"/>
      <c r="B846" s="2"/>
    </row>
    <row r="847" spans="1:2" ht="13.2">
      <c r="A847" s="2"/>
      <c r="B847" s="2"/>
    </row>
    <row r="848" spans="1:2" ht="13.2">
      <c r="A848" s="2"/>
      <c r="B848" s="2"/>
    </row>
    <row r="849" spans="1:2" ht="13.2">
      <c r="A849" s="2"/>
      <c r="B849" s="2"/>
    </row>
    <row r="850" spans="1:2" ht="13.2">
      <c r="A850" s="2"/>
      <c r="B850" s="2"/>
    </row>
    <row r="851" spans="1:2" ht="13.2">
      <c r="A851" s="2"/>
      <c r="B851" s="2"/>
    </row>
    <row r="852" spans="1:2" ht="13.2">
      <c r="A852" s="2"/>
      <c r="B852" s="2"/>
    </row>
    <row r="853" spans="1:2" ht="13.2">
      <c r="A853" s="2"/>
      <c r="B853" s="2"/>
    </row>
    <row r="854" spans="1:2" ht="13.2">
      <c r="A854" s="2"/>
      <c r="B854" s="2"/>
    </row>
    <row r="855" spans="1:2" ht="13.2">
      <c r="A855" s="2"/>
      <c r="B855" s="2"/>
    </row>
    <row r="856" spans="1:2" ht="13.2">
      <c r="A856" s="2"/>
      <c r="B856" s="2"/>
    </row>
    <row r="857" spans="1:2" ht="13.2">
      <c r="A857" s="2"/>
      <c r="B857" s="2"/>
    </row>
    <row r="858" spans="1:2" ht="13.2">
      <c r="A858" s="2"/>
      <c r="B858" s="2"/>
    </row>
    <row r="859" spans="1:2" ht="13.2">
      <c r="A859" s="2"/>
      <c r="B859" s="2"/>
    </row>
    <row r="860" spans="1:2" ht="13.2">
      <c r="A860" s="2"/>
      <c r="B860" s="2"/>
    </row>
    <row r="861" spans="1:2" ht="13.2">
      <c r="A861" s="2"/>
      <c r="B861" s="2"/>
    </row>
    <row r="862" spans="1:2" ht="13.2">
      <c r="A862" s="2"/>
      <c r="B862" s="2"/>
    </row>
    <row r="863" spans="1:2" ht="13.2">
      <c r="A863" s="2"/>
      <c r="B863" s="2"/>
    </row>
    <row r="864" spans="1:2" ht="13.2">
      <c r="A864" s="2"/>
      <c r="B864" s="2"/>
    </row>
    <row r="865" spans="1:2" ht="13.2">
      <c r="A865" s="2"/>
      <c r="B865" s="2"/>
    </row>
    <row r="866" spans="1:2" ht="13.2">
      <c r="A866" s="2"/>
      <c r="B866" s="2"/>
    </row>
    <row r="867" spans="1:2" ht="13.2">
      <c r="A867" s="2"/>
      <c r="B867" s="2"/>
    </row>
    <row r="868" spans="1:2" ht="13.2">
      <c r="A868" s="2"/>
      <c r="B868" s="2"/>
    </row>
    <row r="869" spans="1:2" ht="13.2">
      <c r="A869" s="2"/>
      <c r="B869" s="2"/>
    </row>
    <row r="870" spans="1:2" ht="13.2">
      <c r="A870" s="2"/>
      <c r="B870" s="2"/>
    </row>
    <row r="871" spans="1:2" ht="13.2">
      <c r="A871" s="2"/>
      <c r="B871" s="2"/>
    </row>
    <row r="872" spans="1:2" ht="13.2">
      <c r="A872" s="2"/>
      <c r="B872" s="2"/>
    </row>
    <row r="873" spans="1:2" ht="13.2">
      <c r="A873" s="2"/>
      <c r="B873" s="2"/>
    </row>
    <row r="874" spans="1:2" ht="13.2">
      <c r="A874" s="2"/>
      <c r="B874" s="2"/>
    </row>
    <row r="875" spans="1:2" ht="13.2">
      <c r="A875" s="2"/>
      <c r="B875" s="2"/>
    </row>
    <row r="876" spans="1:2" ht="13.2">
      <c r="A876" s="2"/>
      <c r="B876" s="2"/>
    </row>
    <row r="877" spans="1:2" ht="13.2">
      <c r="A877" s="2"/>
      <c r="B877" s="2"/>
    </row>
    <row r="878" spans="1:2" ht="13.2">
      <c r="A878" s="2"/>
      <c r="B878" s="2"/>
    </row>
    <row r="879" spans="1:2" ht="13.2">
      <c r="A879" s="2"/>
      <c r="B879" s="2"/>
    </row>
    <row r="880" spans="1:2" ht="13.2">
      <c r="A880" s="2"/>
      <c r="B880" s="2"/>
    </row>
    <row r="881" spans="1:2" ht="13.2">
      <c r="A881" s="2"/>
      <c r="B881" s="2"/>
    </row>
    <row r="882" spans="1:2" ht="13.2">
      <c r="A882" s="2"/>
      <c r="B882" s="2"/>
    </row>
    <row r="883" spans="1:2" ht="13.2">
      <c r="A883" s="2"/>
      <c r="B883" s="2"/>
    </row>
    <row r="884" spans="1:2" ht="13.2">
      <c r="A884" s="2"/>
      <c r="B884" s="2"/>
    </row>
    <row r="885" spans="1:2" ht="13.2">
      <c r="A885" s="2"/>
      <c r="B885" s="2"/>
    </row>
    <row r="886" spans="1:2" ht="13.2">
      <c r="A886" s="2"/>
      <c r="B886" s="2"/>
    </row>
    <row r="887" spans="1:2" ht="13.2">
      <c r="A887" s="2"/>
      <c r="B887" s="2"/>
    </row>
    <row r="888" spans="1:2" ht="13.2">
      <c r="A888" s="2"/>
      <c r="B888" s="2"/>
    </row>
    <row r="889" spans="1:2" ht="13.2">
      <c r="A889" s="2"/>
      <c r="B889" s="2"/>
    </row>
    <row r="890" spans="1:2" ht="13.2">
      <c r="A890" s="2"/>
      <c r="B890" s="2"/>
    </row>
    <row r="891" spans="1:2" ht="13.2">
      <c r="A891" s="2"/>
      <c r="B891" s="2"/>
    </row>
    <row r="892" spans="1:2" ht="13.2">
      <c r="A892" s="2"/>
      <c r="B892" s="2"/>
    </row>
    <row r="893" spans="1:2" ht="13.2">
      <c r="A893" s="2"/>
      <c r="B893" s="2"/>
    </row>
    <row r="894" spans="1:2" ht="13.2">
      <c r="A894" s="2"/>
      <c r="B894" s="2"/>
    </row>
    <row r="895" spans="1:2" ht="13.2">
      <c r="A895" s="2"/>
      <c r="B895" s="2"/>
    </row>
    <row r="896" spans="1:2" ht="13.2">
      <c r="A896" s="2"/>
      <c r="B896" s="2"/>
    </row>
    <row r="897" spans="1:2" ht="13.2">
      <c r="A897" s="2"/>
      <c r="B897" s="2"/>
    </row>
    <row r="898" spans="1:2" ht="13.2">
      <c r="A898" s="2"/>
      <c r="B898" s="2"/>
    </row>
    <row r="899" spans="1:2" ht="13.2">
      <c r="A899" s="2"/>
      <c r="B899" s="2"/>
    </row>
    <row r="900" spans="1:2" ht="13.2">
      <c r="A900" s="2"/>
      <c r="B900" s="2"/>
    </row>
    <row r="901" spans="1:2" ht="13.2">
      <c r="A901" s="2"/>
      <c r="B901" s="2"/>
    </row>
    <row r="902" spans="1:2" ht="13.2">
      <c r="A902" s="2"/>
      <c r="B902" s="2"/>
    </row>
    <row r="903" spans="1:2" ht="13.2">
      <c r="A903" s="2"/>
      <c r="B903" s="2"/>
    </row>
    <row r="904" spans="1:2" ht="13.2">
      <c r="A904" s="2"/>
      <c r="B904" s="2"/>
    </row>
    <row r="905" spans="1:2" ht="13.2">
      <c r="A905" s="2"/>
      <c r="B905" s="2"/>
    </row>
    <row r="906" spans="1:2" ht="13.2">
      <c r="A906" s="2"/>
      <c r="B906" s="2"/>
    </row>
    <row r="907" spans="1:2" ht="13.2">
      <c r="A907" s="2"/>
      <c r="B907" s="2"/>
    </row>
    <row r="908" spans="1:2" ht="13.2">
      <c r="A908" s="2"/>
      <c r="B908" s="2"/>
    </row>
    <row r="909" spans="1:2" ht="13.2">
      <c r="A909" s="2"/>
      <c r="B909" s="2"/>
    </row>
    <row r="910" spans="1:2" ht="13.2">
      <c r="A910" s="2"/>
      <c r="B910" s="2"/>
    </row>
    <row r="911" spans="1:2" ht="13.2">
      <c r="A911" s="2"/>
      <c r="B911" s="2"/>
    </row>
    <row r="912" spans="1:2" ht="13.2">
      <c r="A912" s="2"/>
      <c r="B912" s="2"/>
    </row>
    <row r="913" spans="1:2" ht="13.2">
      <c r="A913" s="2"/>
      <c r="B913" s="2"/>
    </row>
    <row r="914" spans="1:2" ht="13.2">
      <c r="A914" s="2"/>
      <c r="B914" s="2"/>
    </row>
    <row r="915" spans="1:2" ht="13.2">
      <c r="A915" s="2"/>
      <c r="B915" s="2"/>
    </row>
    <row r="916" spans="1:2" ht="13.2">
      <c r="A916" s="2"/>
      <c r="B916" s="2"/>
    </row>
    <row r="917" spans="1:2" ht="13.2">
      <c r="A917" s="2"/>
      <c r="B917" s="2"/>
    </row>
    <row r="918" spans="1:2" ht="13.2">
      <c r="A918" s="2"/>
      <c r="B918" s="2"/>
    </row>
    <row r="919" spans="1:2" ht="13.2">
      <c r="A919" s="2"/>
      <c r="B919" s="2"/>
    </row>
    <row r="920" spans="1:2" ht="13.2">
      <c r="A920" s="2"/>
      <c r="B920" s="2"/>
    </row>
    <row r="921" spans="1:2" ht="13.2">
      <c r="A921" s="2"/>
      <c r="B921" s="2"/>
    </row>
    <row r="922" spans="1:2" ht="13.2">
      <c r="A922" s="2"/>
      <c r="B922" s="2"/>
    </row>
    <row r="923" spans="1:2" ht="13.2">
      <c r="A923" s="2"/>
      <c r="B923" s="2"/>
    </row>
    <row r="924" spans="1:2" ht="13.2">
      <c r="A924" s="2"/>
      <c r="B924" s="2"/>
    </row>
    <row r="925" spans="1:2" ht="13.2">
      <c r="A925" s="2"/>
      <c r="B925" s="2"/>
    </row>
    <row r="926" spans="1:2" ht="13.2">
      <c r="A926" s="2"/>
      <c r="B926" s="2"/>
    </row>
    <row r="927" spans="1:2" ht="13.2">
      <c r="A927" s="2"/>
      <c r="B927" s="2"/>
    </row>
    <row r="928" spans="1:2" ht="13.2">
      <c r="A928" s="2"/>
      <c r="B928" s="2"/>
    </row>
    <row r="929" spans="1:2" ht="13.2">
      <c r="A929" s="2"/>
      <c r="B929" s="2"/>
    </row>
    <row r="930" spans="1:2" ht="13.2">
      <c r="A930" s="2"/>
      <c r="B930" s="2"/>
    </row>
    <row r="931" spans="1:2" ht="13.2">
      <c r="A931" s="2"/>
      <c r="B931" s="2"/>
    </row>
    <row r="932" spans="1:2" ht="13.2">
      <c r="A932" s="2"/>
      <c r="B932" s="2"/>
    </row>
    <row r="933" spans="1:2" ht="13.2">
      <c r="A933" s="2"/>
      <c r="B933" s="2"/>
    </row>
    <row r="934" spans="1:2" ht="13.2">
      <c r="A934" s="2"/>
      <c r="B934" s="2"/>
    </row>
    <row r="935" spans="1:2" ht="13.2">
      <c r="A935" s="2"/>
      <c r="B935" s="2"/>
    </row>
    <row r="936" spans="1:2" ht="13.2">
      <c r="A936" s="2"/>
      <c r="B936" s="2"/>
    </row>
    <row r="937" spans="1:2" ht="13.2">
      <c r="A937" s="2"/>
      <c r="B937" s="2"/>
    </row>
    <row r="938" spans="1:2" ht="13.2">
      <c r="A938" s="2"/>
      <c r="B938" s="2"/>
    </row>
    <row r="939" spans="1:2" ht="13.2">
      <c r="A939" s="2"/>
      <c r="B939" s="2"/>
    </row>
    <row r="940" spans="1:2" ht="13.2">
      <c r="A940" s="2"/>
      <c r="B940" s="2"/>
    </row>
    <row r="941" spans="1:2" ht="13.2">
      <c r="A941" s="2"/>
      <c r="B941" s="2"/>
    </row>
    <row r="942" spans="1:2" ht="13.2">
      <c r="A942" s="2"/>
      <c r="B942" s="2"/>
    </row>
    <row r="943" spans="1:2" ht="13.2">
      <c r="A943" s="2"/>
      <c r="B943" s="2"/>
    </row>
    <row r="944" spans="1:2" ht="13.2">
      <c r="A944" s="2"/>
      <c r="B944" s="2"/>
    </row>
    <row r="945" spans="1:2" ht="13.2">
      <c r="A945" s="2"/>
      <c r="B945" s="2"/>
    </row>
    <row r="946" spans="1:2" ht="13.2">
      <c r="A946" s="2"/>
      <c r="B946" s="2"/>
    </row>
    <row r="947" spans="1:2" ht="13.2">
      <c r="A947" s="2"/>
      <c r="B947" s="2"/>
    </row>
    <row r="948" spans="1:2" ht="13.2">
      <c r="A948" s="2"/>
      <c r="B948" s="2"/>
    </row>
    <row r="949" spans="1:2" ht="13.2">
      <c r="A949" s="2"/>
      <c r="B949" s="2"/>
    </row>
    <row r="950" spans="1:2" ht="13.2">
      <c r="A950" s="2"/>
      <c r="B950" s="2"/>
    </row>
    <row r="951" spans="1:2" ht="13.2">
      <c r="A951" s="2"/>
      <c r="B951" s="2"/>
    </row>
    <row r="952" spans="1:2" ht="13.2">
      <c r="A952" s="2"/>
      <c r="B952" s="2"/>
    </row>
    <row r="953" spans="1:2" ht="13.2">
      <c r="A953" s="2"/>
      <c r="B953" s="2"/>
    </row>
    <row r="954" spans="1:2" ht="13.2">
      <c r="A954" s="2"/>
      <c r="B954" s="2"/>
    </row>
    <row r="955" spans="1:2" ht="13.2">
      <c r="A955" s="2"/>
      <c r="B955" s="2"/>
    </row>
    <row r="956" spans="1:2" ht="13.2">
      <c r="A956" s="2"/>
      <c r="B956" s="2"/>
    </row>
    <row r="957" spans="1:2" ht="13.2">
      <c r="A957" s="2"/>
      <c r="B957" s="2"/>
    </row>
    <row r="958" spans="1:2" ht="13.2">
      <c r="A958" s="2"/>
      <c r="B958" s="2"/>
    </row>
    <row r="959" spans="1:2" ht="13.2">
      <c r="A959" s="2"/>
      <c r="B959" s="2"/>
    </row>
    <row r="960" spans="1:2" ht="13.2">
      <c r="A960" s="2"/>
      <c r="B960" s="2"/>
    </row>
    <row r="961" spans="1:2" ht="13.2">
      <c r="A961" s="2"/>
      <c r="B961" s="2"/>
    </row>
    <row r="962" spans="1:2" ht="13.2">
      <c r="A962" s="2"/>
      <c r="B962" s="2"/>
    </row>
    <row r="963" spans="1:2" ht="13.2">
      <c r="A963" s="2"/>
      <c r="B963" s="2"/>
    </row>
    <row r="964" spans="1:2" ht="13.2">
      <c r="A964" s="2"/>
      <c r="B964" s="2"/>
    </row>
    <row r="965" spans="1:2" ht="13.2">
      <c r="A965" s="2"/>
      <c r="B965" s="2"/>
    </row>
    <row r="966" spans="1:2" ht="13.2">
      <c r="A966" s="2"/>
      <c r="B966" s="2"/>
    </row>
    <row r="967" spans="1:2" ht="13.2">
      <c r="A967" s="2"/>
      <c r="B967" s="2"/>
    </row>
    <row r="968" spans="1:2" ht="13.2">
      <c r="A968" s="2"/>
      <c r="B968" s="2"/>
    </row>
    <row r="969" spans="1:2" ht="13.2">
      <c r="A969" s="2"/>
      <c r="B969" s="2"/>
    </row>
    <row r="970" spans="1:2" ht="13.2">
      <c r="A970" s="2"/>
      <c r="B970" s="2"/>
    </row>
    <row r="971" spans="1:2" ht="13.2">
      <c r="A971" s="2"/>
      <c r="B971" s="2"/>
    </row>
    <row r="972" spans="1:2" ht="13.2">
      <c r="A972" s="2"/>
      <c r="B972" s="2"/>
    </row>
    <row r="973" spans="1:2" ht="13.2">
      <c r="A973" s="2"/>
      <c r="B973" s="2"/>
    </row>
    <row r="974" spans="1:2" ht="13.2">
      <c r="A974" s="2"/>
      <c r="B974" s="2"/>
    </row>
    <row r="975" spans="1:2" ht="13.2">
      <c r="A975" s="2"/>
      <c r="B975" s="2"/>
    </row>
    <row r="976" spans="1:2" ht="13.2">
      <c r="A976" s="2"/>
      <c r="B976" s="2"/>
    </row>
    <row r="977" spans="1:2" ht="13.2">
      <c r="A977" s="2"/>
      <c r="B977" s="2"/>
    </row>
    <row r="978" spans="1:2" ht="13.2">
      <c r="A978" s="2"/>
      <c r="B978" s="2"/>
    </row>
    <row r="979" spans="1:2" ht="13.2">
      <c r="A979" s="2"/>
      <c r="B979" s="2"/>
    </row>
    <row r="980" spans="1:2" ht="13.2">
      <c r="A980" s="2"/>
      <c r="B980" s="2"/>
    </row>
    <row r="981" spans="1:2" ht="13.2">
      <c r="A981" s="2"/>
      <c r="B981" s="2"/>
    </row>
    <row r="982" spans="1:2" ht="13.2">
      <c r="A982" s="2"/>
      <c r="B982" s="2"/>
    </row>
    <row r="983" spans="1:2" ht="13.2">
      <c r="A983" s="2"/>
      <c r="B983" s="2"/>
    </row>
    <row r="984" spans="1:2" ht="13.2">
      <c r="A984" s="2"/>
      <c r="B984" s="2"/>
    </row>
    <row r="985" spans="1:2" ht="13.2">
      <c r="A985" s="2"/>
      <c r="B985" s="2"/>
    </row>
    <row r="986" spans="1:2" ht="13.2">
      <c r="A986" s="2"/>
      <c r="B986" s="2"/>
    </row>
    <row r="987" spans="1:2" ht="13.2">
      <c r="A987" s="2"/>
      <c r="B987" s="2"/>
    </row>
    <row r="988" spans="1:2" ht="13.2">
      <c r="A988" s="2"/>
      <c r="B988" s="2"/>
    </row>
    <row r="989" spans="1:2" ht="13.2">
      <c r="A989" s="2"/>
      <c r="B989" s="2"/>
    </row>
    <row r="990" spans="1:2" ht="13.2">
      <c r="A990" s="2"/>
      <c r="B990" s="2"/>
    </row>
    <row r="991" spans="1:2" ht="13.2">
      <c r="A991" s="2"/>
      <c r="B991" s="2"/>
    </row>
    <row r="992" spans="1:2" ht="13.2">
      <c r="A992" s="2"/>
      <c r="B992" s="2"/>
    </row>
    <row r="993" spans="1:2" ht="13.2">
      <c r="A993" s="2"/>
      <c r="B993" s="2"/>
    </row>
    <row r="994" spans="1:2" ht="13.2">
      <c r="A994" s="2"/>
      <c r="B994" s="2"/>
    </row>
    <row r="995" spans="1:2" ht="13.2">
      <c r="A995" s="2"/>
      <c r="B995" s="2"/>
    </row>
    <row r="996" spans="1:2" ht="13.2">
      <c r="A996" s="2"/>
      <c r="B996" s="2"/>
    </row>
    <row r="997" spans="1:2" ht="13.2">
      <c r="A997" s="2"/>
      <c r="B997" s="2"/>
    </row>
    <row r="998" spans="1:2" ht="13.2">
      <c r="A998" s="2"/>
      <c r="B998" s="2"/>
    </row>
    <row r="999" spans="1:2" ht="13.2">
      <c r="A999" s="2"/>
      <c r="B999" s="2"/>
    </row>
    <row r="1000" spans="1:2" ht="13.2">
      <c r="A1000" s="2"/>
      <c r="B1000" s="2"/>
    </row>
  </sheetData>
  <mergeCells count="1">
    <mergeCell ref="A26:B26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Z72"/>
  <sheetViews>
    <sheetView workbookViewId="0">
      <selection activeCell="L53" sqref="L53"/>
    </sheetView>
  </sheetViews>
  <sheetFormatPr defaultColWidth="12.6640625" defaultRowHeight="15.75" customHeight="1"/>
  <cols>
    <col min="1" max="1" width="22.88671875" customWidth="1"/>
    <col min="4" max="4" width="13.88671875" customWidth="1"/>
    <col min="9" max="9" width="13.44140625" customWidth="1"/>
  </cols>
  <sheetData>
    <row r="1" spans="1:26">
      <c r="A1" s="1" t="s">
        <v>162</v>
      </c>
      <c r="B1" s="1"/>
      <c r="C1" s="1" t="s">
        <v>5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4" t="s">
        <v>8</v>
      </c>
      <c r="J1" s="4" t="s">
        <v>9</v>
      </c>
      <c r="K1" s="4" t="s">
        <v>10</v>
      </c>
      <c r="N1" s="20" t="s">
        <v>135</v>
      </c>
      <c r="O1" s="20" t="s">
        <v>136</v>
      </c>
      <c r="P1" s="20" t="s">
        <v>137</v>
      </c>
      <c r="Q1" s="20" t="s">
        <v>138</v>
      </c>
      <c r="V1" s="2">
        <v>2023</v>
      </c>
      <c r="W1" s="2">
        <v>2022</v>
      </c>
      <c r="X1" s="2">
        <v>2021</v>
      </c>
      <c r="Y1" s="2">
        <v>2020</v>
      </c>
      <c r="Z1" s="2">
        <v>2019</v>
      </c>
    </row>
    <row r="2" spans="1:26">
      <c r="A2" s="1" t="s">
        <v>65</v>
      </c>
      <c r="B2" s="5"/>
      <c r="C2" s="2" t="s">
        <v>19</v>
      </c>
      <c r="D2" s="5" t="s">
        <v>139</v>
      </c>
      <c r="E2" s="5">
        <v>1</v>
      </c>
      <c r="F2" s="5">
        <v>4</v>
      </c>
      <c r="G2" s="5">
        <v>2</v>
      </c>
      <c r="H2" s="5">
        <v>1</v>
      </c>
      <c r="I2" s="18">
        <f>H2/H30</f>
        <v>1.3020833333333333E-3</v>
      </c>
      <c r="J2" s="2">
        <f>LN(I2)</f>
        <v>-6.6437897331476723</v>
      </c>
      <c r="K2" s="2">
        <f>I2*J2</f>
        <v>-8.6507678817026971E-3</v>
      </c>
      <c r="N2" s="5">
        <v>0</v>
      </c>
      <c r="O2" s="5">
        <v>24</v>
      </c>
      <c r="P2" s="5">
        <v>12</v>
      </c>
      <c r="Q2" s="5">
        <v>6</v>
      </c>
      <c r="U2" s="1" t="s">
        <v>65</v>
      </c>
      <c r="V2" s="5">
        <v>1</v>
      </c>
      <c r="W2" s="2">
        <v>2</v>
      </c>
      <c r="X2" s="2">
        <v>4</v>
      </c>
      <c r="Y2" s="2">
        <v>1</v>
      </c>
    </row>
    <row r="3" spans="1:26">
      <c r="A3" s="1" t="s">
        <v>67</v>
      </c>
      <c r="B3" s="5"/>
      <c r="C3" s="2" t="s">
        <v>23</v>
      </c>
      <c r="D3" s="5" t="s">
        <v>139</v>
      </c>
      <c r="E3" s="5">
        <v>4</v>
      </c>
      <c r="F3" s="5">
        <v>7</v>
      </c>
      <c r="G3" s="5">
        <v>1</v>
      </c>
      <c r="H3" s="5" t="s">
        <v>139</v>
      </c>
      <c r="I3" s="18"/>
      <c r="N3" s="5">
        <v>0</v>
      </c>
      <c r="O3" s="5">
        <v>40</v>
      </c>
      <c r="P3" s="5">
        <v>70</v>
      </c>
      <c r="Q3" s="5">
        <v>10</v>
      </c>
      <c r="U3" s="1" t="s">
        <v>18</v>
      </c>
      <c r="V3" s="5">
        <v>29</v>
      </c>
      <c r="W3" s="2">
        <v>11</v>
      </c>
      <c r="X3" s="2">
        <v>93</v>
      </c>
      <c r="Y3" s="2">
        <v>34</v>
      </c>
      <c r="Z3" s="2">
        <v>31</v>
      </c>
    </row>
    <row r="4" spans="1:26">
      <c r="A4" s="1" t="s">
        <v>13</v>
      </c>
      <c r="B4" s="5"/>
      <c r="C4" s="2" t="s">
        <v>140</v>
      </c>
      <c r="D4" s="5">
        <v>7</v>
      </c>
      <c r="E4" s="5">
        <v>12</v>
      </c>
      <c r="F4" s="5">
        <v>8</v>
      </c>
      <c r="G4" s="5">
        <v>3</v>
      </c>
      <c r="H4" s="5" t="s">
        <v>139</v>
      </c>
      <c r="I4" s="18"/>
      <c r="N4" s="5">
        <v>7</v>
      </c>
      <c r="O4" s="5">
        <v>8</v>
      </c>
      <c r="P4" s="5">
        <v>3</v>
      </c>
      <c r="Q4" s="5">
        <v>0</v>
      </c>
      <c r="U4" s="1" t="s">
        <v>25</v>
      </c>
      <c r="V4" s="5">
        <v>9</v>
      </c>
      <c r="W4" s="2">
        <v>2</v>
      </c>
      <c r="X4" s="2">
        <v>3</v>
      </c>
      <c r="Y4" s="2">
        <v>2</v>
      </c>
      <c r="Z4" s="2">
        <v>38</v>
      </c>
    </row>
    <row r="5" spans="1:26">
      <c r="A5" s="1" t="s">
        <v>18</v>
      </c>
      <c r="B5" s="5"/>
      <c r="C5" s="2" t="s">
        <v>19</v>
      </c>
      <c r="D5" s="5">
        <v>31</v>
      </c>
      <c r="E5" s="5">
        <v>34</v>
      </c>
      <c r="F5" s="5">
        <v>93</v>
      </c>
      <c r="G5" s="5">
        <v>11</v>
      </c>
      <c r="H5" s="5">
        <v>29</v>
      </c>
      <c r="I5" s="18">
        <f>H5/H30</f>
        <v>3.7760416666666664E-2</v>
      </c>
      <c r="J5" s="2">
        <f>LN(I5)</f>
        <v>-3.2764939031611982</v>
      </c>
      <c r="K5" s="2">
        <f>I5*J5</f>
        <v>-0.12372177498915982</v>
      </c>
      <c r="N5" s="5">
        <v>248</v>
      </c>
      <c r="O5" s="5">
        <v>744</v>
      </c>
      <c r="P5" s="5">
        <v>88</v>
      </c>
      <c r="Q5" s="5">
        <v>232</v>
      </c>
      <c r="U5" s="1" t="s">
        <v>28</v>
      </c>
      <c r="V5" s="5">
        <v>705</v>
      </c>
      <c r="W5" s="2">
        <v>13</v>
      </c>
      <c r="X5" s="2">
        <v>111</v>
      </c>
      <c r="Y5" s="2">
        <v>6</v>
      </c>
      <c r="Z5" s="2">
        <v>154</v>
      </c>
    </row>
    <row r="6" spans="1:26">
      <c r="A6" s="1" t="s">
        <v>71</v>
      </c>
      <c r="B6" s="5"/>
      <c r="C6" s="2" t="s">
        <v>23</v>
      </c>
      <c r="D6" s="5" t="s">
        <v>139</v>
      </c>
      <c r="E6" s="5">
        <v>3</v>
      </c>
      <c r="F6" s="5" t="s">
        <v>139</v>
      </c>
      <c r="G6" s="5" t="s">
        <v>139</v>
      </c>
      <c r="H6" s="5" t="s">
        <v>139</v>
      </c>
      <c r="I6" s="18"/>
      <c r="N6" s="5">
        <v>0</v>
      </c>
      <c r="O6" s="5">
        <v>0</v>
      </c>
      <c r="P6" s="5">
        <v>0</v>
      </c>
      <c r="Q6" s="5">
        <v>0</v>
      </c>
      <c r="U6" s="1" t="s">
        <v>77</v>
      </c>
      <c r="V6" s="5">
        <v>6</v>
      </c>
      <c r="W6" s="2">
        <v>1</v>
      </c>
      <c r="X6" s="2">
        <v>27</v>
      </c>
      <c r="Y6" s="2">
        <v>3</v>
      </c>
    </row>
    <row r="7" spans="1:26">
      <c r="A7" s="1" t="s">
        <v>22</v>
      </c>
      <c r="B7" s="5"/>
      <c r="C7" s="2" t="s">
        <v>23</v>
      </c>
      <c r="D7" s="5">
        <v>56</v>
      </c>
      <c r="E7" s="5">
        <v>9</v>
      </c>
      <c r="F7" s="5">
        <v>7</v>
      </c>
      <c r="G7" s="5" t="s">
        <v>139</v>
      </c>
      <c r="H7" s="5" t="s">
        <v>139</v>
      </c>
      <c r="I7" s="18"/>
      <c r="N7" s="5">
        <v>186</v>
      </c>
      <c r="O7" s="5">
        <v>42</v>
      </c>
      <c r="P7" s="5">
        <v>0</v>
      </c>
      <c r="Q7" s="5">
        <v>0</v>
      </c>
      <c r="U7" s="1" t="s">
        <v>30</v>
      </c>
      <c r="V7" s="5">
        <v>13</v>
      </c>
      <c r="W7" s="2">
        <v>4</v>
      </c>
      <c r="X7" s="2">
        <v>21</v>
      </c>
      <c r="Y7" s="2">
        <v>2</v>
      </c>
      <c r="Z7" s="2">
        <v>359</v>
      </c>
    </row>
    <row r="8" spans="1:26">
      <c r="A8" s="1" t="s">
        <v>25</v>
      </c>
      <c r="B8" s="2" t="s">
        <v>24</v>
      </c>
      <c r="C8" s="2" t="s">
        <v>23</v>
      </c>
      <c r="D8" s="5">
        <v>38</v>
      </c>
      <c r="E8" s="5">
        <v>2</v>
      </c>
      <c r="F8" s="5">
        <v>3</v>
      </c>
      <c r="G8" s="5">
        <v>2</v>
      </c>
      <c r="H8" s="5">
        <v>9</v>
      </c>
      <c r="I8" s="18">
        <f>H8/H30</f>
        <v>1.171875E-2</v>
      </c>
      <c r="J8" s="2">
        <f t="shared" ref="J8:J10" si="0">LN(I8)</f>
        <v>-4.4465651558114532</v>
      </c>
      <c r="K8" s="2">
        <f t="shared" ref="K8:K10" si="1">I8*J8</f>
        <v>-5.210818541966547E-2</v>
      </c>
      <c r="N8" s="5">
        <v>152</v>
      </c>
      <c r="O8" s="5">
        <v>12</v>
      </c>
      <c r="P8" s="5">
        <v>8</v>
      </c>
      <c r="Q8" s="5">
        <v>36</v>
      </c>
      <c r="U8" s="1" t="s">
        <v>32</v>
      </c>
      <c r="V8" s="5">
        <v>2</v>
      </c>
      <c r="Y8" s="2">
        <v>1</v>
      </c>
      <c r="Z8" s="2">
        <v>2</v>
      </c>
    </row>
    <row r="9" spans="1:26">
      <c r="A9" s="1" t="s">
        <v>28</v>
      </c>
      <c r="B9" s="5"/>
      <c r="C9" s="2" t="s">
        <v>19</v>
      </c>
      <c r="D9" s="5">
        <v>154</v>
      </c>
      <c r="E9" s="5">
        <v>6</v>
      </c>
      <c r="F9" s="5">
        <v>111</v>
      </c>
      <c r="G9" s="5">
        <v>13</v>
      </c>
      <c r="H9" s="5">
        <v>705</v>
      </c>
      <c r="I9" s="18">
        <f>H9/H30</f>
        <v>0.91796875</v>
      </c>
      <c r="J9" s="2">
        <f t="shared" si="0"/>
        <v>-8.5591930335403507E-2</v>
      </c>
      <c r="K9" s="2">
        <f t="shared" si="1"/>
        <v>-7.8570717300077433E-2</v>
      </c>
      <c r="N9" s="5">
        <v>616</v>
      </c>
      <c r="O9" s="5">
        <v>444</v>
      </c>
      <c r="P9" s="5">
        <v>52</v>
      </c>
      <c r="Q9" s="5">
        <v>2820</v>
      </c>
      <c r="U9" s="1" t="s">
        <v>33</v>
      </c>
      <c r="V9" s="5">
        <v>2</v>
      </c>
      <c r="X9" s="2">
        <v>5</v>
      </c>
      <c r="Y9" s="2">
        <v>1</v>
      </c>
      <c r="Z9" s="2">
        <v>2</v>
      </c>
    </row>
    <row r="10" spans="1:26">
      <c r="A10" s="1" t="s">
        <v>77</v>
      </c>
      <c r="B10" s="5"/>
      <c r="C10" s="2" t="s">
        <v>140</v>
      </c>
      <c r="D10" s="5" t="s">
        <v>139</v>
      </c>
      <c r="E10" s="5">
        <v>3</v>
      </c>
      <c r="F10" s="5">
        <v>27</v>
      </c>
      <c r="G10" s="5">
        <v>1</v>
      </c>
      <c r="H10" s="5">
        <v>6</v>
      </c>
      <c r="I10" s="18">
        <f>H10/H30</f>
        <v>7.8125E-3</v>
      </c>
      <c r="J10" s="2">
        <f t="shared" si="0"/>
        <v>-4.8520302639196169</v>
      </c>
      <c r="K10" s="2">
        <f t="shared" si="1"/>
        <v>-3.7906486436872007E-2</v>
      </c>
      <c r="N10" s="5">
        <v>0</v>
      </c>
      <c r="O10" s="5">
        <v>108</v>
      </c>
      <c r="P10" s="5">
        <v>4</v>
      </c>
      <c r="Q10" s="5">
        <v>24</v>
      </c>
      <c r="U10" s="1" t="s">
        <v>75</v>
      </c>
      <c r="V10" s="5">
        <v>1</v>
      </c>
      <c r="W10" s="2">
        <v>1</v>
      </c>
    </row>
    <row r="11" spans="1:26">
      <c r="A11" s="1" t="s">
        <v>79</v>
      </c>
      <c r="B11" s="5"/>
      <c r="C11" s="2" t="s">
        <v>140</v>
      </c>
      <c r="D11" s="5" t="s">
        <v>139</v>
      </c>
      <c r="E11" s="5">
        <v>3</v>
      </c>
      <c r="F11" s="5">
        <v>4</v>
      </c>
      <c r="G11" s="5" t="s">
        <v>139</v>
      </c>
      <c r="H11" s="5" t="s">
        <v>139</v>
      </c>
      <c r="I11" s="18"/>
      <c r="N11" s="5">
        <v>0</v>
      </c>
      <c r="O11" s="5">
        <v>16</v>
      </c>
      <c r="P11" s="5">
        <v>0</v>
      </c>
      <c r="Q11" s="5">
        <v>0</v>
      </c>
    </row>
    <row r="12" spans="1:26">
      <c r="A12" s="1" t="s">
        <v>30</v>
      </c>
      <c r="B12" s="2" t="s">
        <v>70</v>
      </c>
      <c r="C12" s="2" t="s">
        <v>140</v>
      </c>
      <c r="D12" s="5">
        <v>359</v>
      </c>
      <c r="E12" s="5">
        <v>2</v>
      </c>
      <c r="F12" s="5">
        <v>21</v>
      </c>
      <c r="G12" s="5">
        <v>4</v>
      </c>
      <c r="H12" s="5">
        <v>13</v>
      </c>
      <c r="I12" s="18">
        <f>H12/H30</f>
        <v>1.6927083333333332E-2</v>
      </c>
      <c r="J12" s="2">
        <f t="shared" ref="J12:J14" si="2">LN(I12)</f>
        <v>-4.0788403756861351</v>
      </c>
      <c r="K12" s="2">
        <f t="shared" ref="K12:K14" si="3">I12*J12</f>
        <v>-6.9042870942603848E-2</v>
      </c>
      <c r="N12" s="5">
        <v>1795</v>
      </c>
      <c r="O12" s="5">
        <v>105</v>
      </c>
      <c r="P12" s="5">
        <v>20</v>
      </c>
      <c r="Q12" s="5">
        <v>65</v>
      </c>
    </row>
    <row r="13" spans="1:26">
      <c r="A13" s="1" t="s">
        <v>32</v>
      </c>
      <c r="B13" s="5"/>
      <c r="C13" s="2" t="s">
        <v>31</v>
      </c>
      <c r="D13" s="5">
        <v>2</v>
      </c>
      <c r="E13" s="5">
        <v>1</v>
      </c>
      <c r="F13" s="5" t="s">
        <v>139</v>
      </c>
      <c r="G13" s="5" t="s">
        <v>139</v>
      </c>
      <c r="H13" s="5">
        <v>2</v>
      </c>
      <c r="I13" s="18">
        <f>H13/H30</f>
        <v>2.6041666666666665E-3</v>
      </c>
      <c r="J13" s="2">
        <f t="shared" si="2"/>
        <v>-5.9506425525877269</v>
      </c>
      <c r="K13" s="2">
        <f t="shared" si="3"/>
        <v>-1.5496464980697205E-2</v>
      </c>
      <c r="N13" s="5">
        <v>12</v>
      </c>
      <c r="O13" s="5">
        <v>0</v>
      </c>
      <c r="P13" s="5">
        <v>0</v>
      </c>
      <c r="Q13" s="5">
        <v>12</v>
      </c>
    </row>
    <row r="14" spans="1:26">
      <c r="A14" s="1" t="s">
        <v>33</v>
      </c>
      <c r="B14" s="5"/>
      <c r="C14" s="8" t="s">
        <v>23</v>
      </c>
      <c r="D14" s="5">
        <v>2</v>
      </c>
      <c r="E14" s="5">
        <v>1</v>
      </c>
      <c r="F14" s="5">
        <v>5</v>
      </c>
      <c r="G14" s="5" t="s">
        <v>139</v>
      </c>
      <c r="H14" s="5">
        <v>2</v>
      </c>
      <c r="I14" s="18">
        <f>H14/H30</f>
        <v>2.6041666666666665E-3</v>
      </c>
      <c r="J14" s="2">
        <f t="shared" si="2"/>
        <v>-5.9506425525877269</v>
      </c>
      <c r="K14" s="2">
        <f t="shared" si="3"/>
        <v>-1.5496464980697205E-2</v>
      </c>
      <c r="N14" s="5">
        <v>6</v>
      </c>
      <c r="O14" s="5">
        <v>15</v>
      </c>
      <c r="P14" s="5">
        <v>0</v>
      </c>
      <c r="Q14" s="5">
        <v>6</v>
      </c>
    </row>
    <row r="15" spans="1:26">
      <c r="A15" s="1" t="s">
        <v>81</v>
      </c>
      <c r="B15" s="5"/>
      <c r="C15" s="8" t="s">
        <v>19</v>
      </c>
      <c r="D15" s="5" t="s">
        <v>139</v>
      </c>
      <c r="E15" s="5">
        <v>1</v>
      </c>
      <c r="F15" s="5" t="s">
        <v>139</v>
      </c>
      <c r="G15" s="5" t="s">
        <v>139</v>
      </c>
      <c r="H15" s="5" t="s">
        <v>139</v>
      </c>
      <c r="I15" s="18"/>
      <c r="N15" s="5">
        <v>0</v>
      </c>
      <c r="O15" s="5">
        <v>0</v>
      </c>
      <c r="P15" s="5">
        <v>0</v>
      </c>
      <c r="Q15" s="5">
        <v>0</v>
      </c>
    </row>
    <row r="16" spans="1:26">
      <c r="A16" s="1" t="s">
        <v>93</v>
      </c>
      <c r="B16" s="5"/>
      <c r="C16" s="8" t="s">
        <v>82</v>
      </c>
      <c r="D16" s="5" t="s">
        <v>139</v>
      </c>
      <c r="E16" s="5">
        <v>5</v>
      </c>
      <c r="F16" s="5" t="s">
        <v>139</v>
      </c>
      <c r="G16" s="5" t="s">
        <v>139</v>
      </c>
      <c r="H16" s="5" t="s">
        <v>139</v>
      </c>
      <c r="I16" s="18"/>
      <c r="N16" s="5">
        <v>0</v>
      </c>
      <c r="O16" s="5">
        <v>0</v>
      </c>
      <c r="P16" s="5">
        <v>0</v>
      </c>
      <c r="Q16" s="5">
        <v>0</v>
      </c>
    </row>
    <row r="17" spans="1:17">
      <c r="A17" s="1" t="s">
        <v>86</v>
      </c>
      <c r="B17" s="5"/>
      <c r="C17" s="8" t="s">
        <v>23</v>
      </c>
      <c r="D17" s="5">
        <v>10</v>
      </c>
      <c r="E17" s="5" t="s">
        <v>139</v>
      </c>
      <c r="F17" s="5" t="s">
        <v>139</v>
      </c>
      <c r="G17" s="5" t="s">
        <v>139</v>
      </c>
      <c r="H17" s="5" t="s">
        <v>139</v>
      </c>
      <c r="I17" s="18"/>
      <c r="N17" s="5">
        <v>70</v>
      </c>
      <c r="O17" s="5">
        <v>0</v>
      </c>
      <c r="P17" s="5">
        <v>0</v>
      </c>
      <c r="Q17" s="5">
        <v>0</v>
      </c>
    </row>
    <row r="18" spans="1:17">
      <c r="A18" s="1" t="s">
        <v>75</v>
      </c>
      <c r="B18" s="5"/>
      <c r="C18" s="2" t="s">
        <v>56</v>
      </c>
      <c r="D18" s="5" t="s">
        <v>139</v>
      </c>
      <c r="E18" s="5" t="s">
        <v>139</v>
      </c>
      <c r="F18" s="5" t="s">
        <v>139</v>
      </c>
      <c r="G18" s="5">
        <v>1</v>
      </c>
      <c r="H18" s="5">
        <v>1</v>
      </c>
      <c r="I18" s="18">
        <f>H18/H30</f>
        <v>1.3020833333333333E-3</v>
      </c>
      <c r="J18" s="2">
        <f>LN(I18)</f>
        <v>-6.6437897331476723</v>
      </c>
      <c r="K18" s="2">
        <f>I18*J18</f>
        <v>-8.6507678817026971E-3</v>
      </c>
      <c r="N18" s="5">
        <v>0</v>
      </c>
      <c r="O18" s="5">
        <v>0</v>
      </c>
      <c r="P18" s="5">
        <v>8</v>
      </c>
      <c r="Q18" s="5">
        <v>8</v>
      </c>
    </row>
    <row r="19" spans="1:17">
      <c r="A19" s="1" t="s">
        <v>41</v>
      </c>
      <c r="B19" s="5"/>
      <c r="C19" s="2" t="s">
        <v>140</v>
      </c>
      <c r="D19" s="5">
        <v>40</v>
      </c>
      <c r="E19" s="5" t="s">
        <v>139</v>
      </c>
      <c r="F19" s="5" t="s">
        <v>139</v>
      </c>
      <c r="G19" s="5" t="s">
        <v>139</v>
      </c>
      <c r="H19" s="5" t="s">
        <v>139</v>
      </c>
      <c r="K19" s="5"/>
      <c r="N19" s="5">
        <v>160</v>
      </c>
      <c r="O19" s="5">
        <v>0</v>
      </c>
      <c r="P19" s="5">
        <v>0</v>
      </c>
      <c r="Q19" s="5">
        <v>0</v>
      </c>
    </row>
    <row r="20" spans="1:17">
      <c r="A20" s="1" t="s">
        <v>48</v>
      </c>
      <c r="B20" s="5"/>
      <c r="C20" s="2" t="s">
        <v>140</v>
      </c>
      <c r="D20" s="5">
        <v>2</v>
      </c>
      <c r="E20" s="5" t="s">
        <v>139</v>
      </c>
      <c r="F20" s="5" t="s">
        <v>139</v>
      </c>
      <c r="G20" s="5" t="s">
        <v>139</v>
      </c>
      <c r="H20" s="5" t="s">
        <v>139</v>
      </c>
      <c r="K20" s="5"/>
      <c r="N20" s="5">
        <v>8</v>
      </c>
      <c r="O20" s="5">
        <v>0</v>
      </c>
      <c r="P20" s="5">
        <v>0</v>
      </c>
      <c r="Q20" s="5">
        <v>0</v>
      </c>
    </row>
    <row r="21" spans="1:17" ht="15.75" customHeight="1">
      <c r="A21" s="21" t="s">
        <v>53</v>
      </c>
      <c r="B21" s="5"/>
      <c r="C21" s="8" t="s">
        <v>19</v>
      </c>
      <c r="D21" s="5">
        <v>2</v>
      </c>
      <c r="E21" s="5" t="s">
        <v>139</v>
      </c>
      <c r="F21" s="5" t="s">
        <v>139</v>
      </c>
      <c r="G21" s="5" t="s">
        <v>139</v>
      </c>
      <c r="H21" s="5" t="s">
        <v>139</v>
      </c>
      <c r="K21" s="5"/>
      <c r="N21" s="5">
        <v>12</v>
      </c>
      <c r="O21" s="5">
        <v>0</v>
      </c>
      <c r="P21" s="5">
        <v>0</v>
      </c>
      <c r="Q21" s="5">
        <v>0</v>
      </c>
    </row>
    <row r="22" spans="1:17" ht="15.75" customHeight="1">
      <c r="A22" s="21" t="s">
        <v>54</v>
      </c>
      <c r="B22" s="5"/>
      <c r="D22" s="5">
        <v>0</v>
      </c>
      <c r="E22" s="5" t="s">
        <v>139</v>
      </c>
      <c r="F22" s="5" t="s">
        <v>139</v>
      </c>
      <c r="G22" s="5" t="s">
        <v>139</v>
      </c>
      <c r="H22" s="5" t="s">
        <v>139</v>
      </c>
      <c r="K22" s="5"/>
      <c r="N22" s="5">
        <v>0</v>
      </c>
      <c r="O22" s="5">
        <v>0</v>
      </c>
      <c r="P22" s="5">
        <v>0</v>
      </c>
      <c r="Q22" s="5">
        <v>0</v>
      </c>
    </row>
    <row r="23" spans="1:17" ht="15.75" customHeight="1">
      <c r="A23" s="32" t="s">
        <v>55</v>
      </c>
      <c r="B23" s="5"/>
      <c r="C23" s="2" t="s">
        <v>56</v>
      </c>
      <c r="D23" s="5">
        <v>5</v>
      </c>
      <c r="E23" s="5" t="s">
        <v>139</v>
      </c>
      <c r="F23" s="5" t="s">
        <v>139</v>
      </c>
      <c r="G23" s="5" t="s">
        <v>139</v>
      </c>
      <c r="H23" s="5" t="s">
        <v>139</v>
      </c>
      <c r="N23" s="5">
        <v>20</v>
      </c>
      <c r="O23" s="5">
        <v>0</v>
      </c>
      <c r="P23" s="5">
        <v>0</v>
      </c>
      <c r="Q23" s="5">
        <v>0</v>
      </c>
    </row>
    <row r="24" spans="1:17">
      <c r="A24" s="22" t="s">
        <v>100</v>
      </c>
      <c r="D24" s="5" t="s">
        <v>139</v>
      </c>
      <c r="E24" s="5" t="s">
        <v>139</v>
      </c>
      <c r="F24" s="5">
        <v>1</v>
      </c>
      <c r="G24" s="5" t="s">
        <v>139</v>
      </c>
      <c r="H24" s="5" t="s">
        <v>139</v>
      </c>
      <c r="K24" s="1"/>
      <c r="N24" s="5">
        <v>0</v>
      </c>
      <c r="O24" s="5">
        <v>8</v>
      </c>
      <c r="P24" s="5">
        <v>0</v>
      </c>
      <c r="Q24" s="5">
        <v>0</v>
      </c>
    </row>
    <row r="25" spans="1:17">
      <c r="A25" s="61" t="s">
        <v>142</v>
      </c>
      <c r="B25" s="62"/>
      <c r="D25" s="5" t="s">
        <v>139</v>
      </c>
      <c r="E25" s="5">
        <v>2</v>
      </c>
      <c r="F25" s="5" t="s">
        <v>139</v>
      </c>
      <c r="G25" s="5" t="s">
        <v>139</v>
      </c>
      <c r="H25" s="5" t="s">
        <v>139</v>
      </c>
      <c r="N25" s="5">
        <v>0</v>
      </c>
      <c r="O25" s="5">
        <v>0</v>
      </c>
      <c r="P25" s="5">
        <v>0</v>
      </c>
      <c r="Q25" s="5">
        <v>0</v>
      </c>
    </row>
    <row r="26" spans="1:17" ht="13.2">
      <c r="A26" s="1" t="s">
        <v>163</v>
      </c>
      <c r="D26" s="5" t="s">
        <v>139</v>
      </c>
      <c r="E26" s="5" t="s">
        <v>139</v>
      </c>
      <c r="F26" s="5">
        <v>1</v>
      </c>
      <c r="G26" s="5" t="s">
        <v>139</v>
      </c>
      <c r="H26" s="5" t="s">
        <v>139</v>
      </c>
      <c r="N26" s="5">
        <v>0</v>
      </c>
      <c r="O26" s="5">
        <v>0</v>
      </c>
      <c r="P26" s="5">
        <v>0</v>
      </c>
      <c r="Q26" s="5">
        <v>0</v>
      </c>
    </row>
    <row r="27" spans="1:17" ht="13.2">
      <c r="A27" s="1" t="s">
        <v>164</v>
      </c>
      <c r="D27" s="5" t="s">
        <v>139</v>
      </c>
      <c r="E27" s="5" t="s">
        <v>139</v>
      </c>
      <c r="F27" s="5">
        <v>2</v>
      </c>
      <c r="G27" s="5" t="s">
        <v>139</v>
      </c>
      <c r="H27" s="5" t="s">
        <v>139</v>
      </c>
      <c r="N27" s="5">
        <v>0</v>
      </c>
      <c r="O27" s="5">
        <v>0</v>
      </c>
      <c r="P27" s="5">
        <v>0</v>
      </c>
      <c r="Q27" s="5">
        <v>0</v>
      </c>
    </row>
    <row r="28" spans="1:17" ht="13.2">
      <c r="A28" s="1" t="s">
        <v>165</v>
      </c>
      <c r="D28" s="5" t="s">
        <v>139</v>
      </c>
      <c r="E28" s="5" t="s">
        <v>139</v>
      </c>
      <c r="F28" s="5">
        <v>1</v>
      </c>
      <c r="G28" s="5" t="s">
        <v>139</v>
      </c>
      <c r="H28" s="5" t="s">
        <v>139</v>
      </c>
      <c r="N28" s="5">
        <v>0</v>
      </c>
      <c r="O28" s="5">
        <v>0</v>
      </c>
      <c r="P28" s="5">
        <v>0</v>
      </c>
      <c r="Q28" s="5">
        <v>0</v>
      </c>
    </row>
    <row r="29" spans="1:17" ht="13.2">
      <c r="A29" s="1" t="s">
        <v>166</v>
      </c>
      <c r="C29" s="8"/>
      <c r="D29" s="5" t="s">
        <v>139</v>
      </c>
      <c r="E29" s="5">
        <v>1</v>
      </c>
      <c r="F29" s="5" t="s">
        <v>139</v>
      </c>
      <c r="G29" s="5" t="s">
        <v>139</v>
      </c>
      <c r="H29" s="5" t="s">
        <v>139</v>
      </c>
      <c r="N29" s="5">
        <v>0</v>
      </c>
      <c r="O29" s="5">
        <v>0</v>
      </c>
      <c r="P29" s="5">
        <v>0</v>
      </c>
      <c r="Q29" s="5">
        <v>0</v>
      </c>
    </row>
    <row r="30" spans="1:17" ht="13.2">
      <c r="A30" s="1" t="s">
        <v>146</v>
      </c>
      <c r="D30" s="1">
        <f t="shared" ref="D30:H30" si="4">SUM(D2:D29)</f>
        <v>708</v>
      </c>
      <c r="E30" s="1">
        <f t="shared" si="4"/>
        <v>90</v>
      </c>
      <c r="F30" s="1">
        <f t="shared" si="4"/>
        <v>295</v>
      </c>
      <c r="G30" s="1">
        <f t="shared" si="4"/>
        <v>38</v>
      </c>
      <c r="H30" s="1">
        <f t="shared" si="4"/>
        <v>768</v>
      </c>
      <c r="I30" s="3"/>
      <c r="J30" s="3"/>
      <c r="K30" s="16">
        <f>SUM(K2:K29)</f>
        <v>-0.40964450081317838</v>
      </c>
      <c r="M30" s="1" t="s">
        <v>167</v>
      </c>
      <c r="N30" s="5">
        <f t="shared" ref="N30:Q30" si="5">SUM(N2:N29)</f>
        <v>3292</v>
      </c>
      <c r="O30" s="5">
        <f t="shared" si="5"/>
        <v>1566</v>
      </c>
      <c r="P30" s="5">
        <f t="shared" si="5"/>
        <v>265</v>
      </c>
      <c r="Q30" s="5">
        <f t="shared" si="5"/>
        <v>3219</v>
      </c>
    </row>
    <row r="31" spans="1:17" ht="13.2">
      <c r="H31" s="3"/>
      <c r="I31" s="3"/>
      <c r="J31" s="3" t="s">
        <v>168</v>
      </c>
      <c r="K31" s="28">
        <v>0.40899999999999997</v>
      </c>
      <c r="M31" s="1" t="s">
        <v>169</v>
      </c>
      <c r="N31" s="33">
        <f>AVERAGE(N30/D30)</f>
        <v>4.6497175141242941</v>
      </c>
      <c r="O31" s="33">
        <f t="shared" ref="O31:Q31" si="6">AVERAGE(O30/F30)</f>
        <v>5.3084745762711867</v>
      </c>
      <c r="P31" s="33">
        <f t="shared" si="6"/>
        <v>6.9736842105263159</v>
      </c>
      <c r="Q31" s="33">
        <f t="shared" si="6"/>
        <v>4.19140625</v>
      </c>
    </row>
    <row r="32" spans="1:17" ht="13.2">
      <c r="A32" s="25" t="s">
        <v>149</v>
      </c>
      <c r="D32" s="26">
        <v>0.56100000000000005</v>
      </c>
      <c r="E32" s="27">
        <v>4.3999999999999997E-2</v>
      </c>
      <c r="F32" s="27">
        <v>8.1000000000000003E-2</v>
      </c>
      <c r="G32" s="27">
        <v>0.16</v>
      </c>
      <c r="H32" s="26">
        <v>0.03</v>
      </c>
      <c r="J32" s="3" t="s">
        <v>113</v>
      </c>
      <c r="K32" s="29">
        <f>LN(J34)</f>
        <v>2.1972245773362196</v>
      </c>
      <c r="M32" s="5"/>
      <c r="N32" s="5"/>
      <c r="O32" s="5"/>
    </row>
    <row r="33" spans="3:15" ht="13.2">
      <c r="J33" s="34" t="s">
        <v>170</v>
      </c>
      <c r="K33" s="29">
        <f>K31/K32</f>
        <v>0.18614392184518821</v>
      </c>
      <c r="M33" s="5"/>
      <c r="N33" s="5"/>
      <c r="O33" s="5"/>
    </row>
    <row r="34" spans="3:15" ht="13.2">
      <c r="I34" s="34" t="s">
        <v>171</v>
      </c>
      <c r="J34" s="30">
        <v>9</v>
      </c>
      <c r="M34" s="5"/>
      <c r="N34" s="5"/>
      <c r="O34" s="5"/>
    </row>
    <row r="35" spans="3:15" ht="13.2">
      <c r="M35" s="5"/>
      <c r="N35" s="5"/>
      <c r="O35" s="5"/>
    </row>
    <row r="36" spans="3:15" ht="13.2">
      <c r="K36" s="5"/>
      <c r="L36" s="5"/>
      <c r="M36" s="5"/>
      <c r="N36" s="5"/>
    </row>
    <row r="37" spans="3:15" ht="13.2">
      <c r="C37" s="2"/>
      <c r="K37" s="5"/>
      <c r="L37" s="5"/>
      <c r="M37" s="5"/>
      <c r="N37" s="5"/>
    </row>
    <row r="38" spans="3:15" ht="13.2">
      <c r="C38" s="5"/>
      <c r="D38" s="5"/>
      <c r="E38" s="5"/>
      <c r="F38" s="5"/>
      <c r="K38" s="5"/>
      <c r="L38" s="5"/>
      <c r="M38" s="5"/>
      <c r="N38" s="5"/>
    </row>
    <row r="39" spans="3:15" ht="13.2">
      <c r="C39" s="2"/>
      <c r="D39" s="2"/>
      <c r="E39" s="2"/>
      <c r="F39" s="2"/>
      <c r="K39" s="5"/>
    </row>
    <row r="40" spans="3:15" ht="13.2">
      <c r="K40" s="5"/>
    </row>
    <row r="41" spans="3:15" ht="13.2">
      <c r="K41" s="5"/>
    </row>
    <row r="42" spans="3:15" ht="13.2">
      <c r="K42" s="5"/>
    </row>
    <row r="43" spans="3:15" ht="13.2">
      <c r="J43" s="1"/>
      <c r="K43" s="5"/>
    </row>
    <row r="44" spans="3:15" ht="13.2">
      <c r="J44" s="1"/>
      <c r="K44" s="5"/>
    </row>
    <row r="47" spans="3:15" ht="13.2">
      <c r="D47" s="2"/>
    </row>
    <row r="48" spans="3:15" ht="13.2">
      <c r="D48" s="5"/>
      <c r="E48" s="5"/>
      <c r="F48" s="5"/>
      <c r="G48" s="5"/>
    </row>
    <row r="49" spans="4:7" ht="13.2">
      <c r="D49" s="2"/>
      <c r="E49" s="2"/>
      <c r="F49" s="2"/>
      <c r="G49" s="2"/>
    </row>
    <row r="67" spans="1:10" ht="13.2">
      <c r="B67" s="3" t="s">
        <v>65</v>
      </c>
      <c r="C67" s="3" t="s">
        <v>18</v>
      </c>
      <c r="D67" s="3" t="s">
        <v>173</v>
      </c>
      <c r="E67" s="3" t="s">
        <v>117</v>
      </c>
      <c r="F67" s="3" t="s">
        <v>77</v>
      </c>
      <c r="G67" s="3" t="s">
        <v>30</v>
      </c>
      <c r="H67" s="3" t="s">
        <v>32</v>
      </c>
      <c r="I67" s="3" t="s">
        <v>33</v>
      </c>
      <c r="J67" s="3" t="s">
        <v>75</v>
      </c>
    </row>
    <row r="68" spans="1:10" ht="13.2">
      <c r="A68" s="3">
        <v>2023</v>
      </c>
      <c r="B68" s="2">
        <v>1</v>
      </c>
      <c r="C68" s="2">
        <v>29</v>
      </c>
      <c r="D68" s="2">
        <v>9</v>
      </c>
      <c r="E68" s="2">
        <v>705</v>
      </c>
      <c r="F68" s="2">
        <v>6</v>
      </c>
      <c r="G68" s="2">
        <v>13</v>
      </c>
      <c r="H68" s="2">
        <v>2</v>
      </c>
      <c r="I68" s="2">
        <v>2</v>
      </c>
      <c r="J68" s="5">
        <v>1</v>
      </c>
    </row>
    <row r="69" spans="1:10" ht="13.2">
      <c r="A69" s="3">
        <v>2022</v>
      </c>
      <c r="B69" s="2">
        <v>2</v>
      </c>
      <c r="C69" s="2">
        <v>11</v>
      </c>
      <c r="D69" s="2">
        <v>2</v>
      </c>
      <c r="E69" s="2">
        <v>6</v>
      </c>
      <c r="F69" s="2">
        <v>1</v>
      </c>
      <c r="G69" s="2">
        <v>4</v>
      </c>
      <c r="J69" s="5">
        <v>1</v>
      </c>
    </row>
    <row r="70" spans="1:10" ht="13.2">
      <c r="A70" s="3">
        <v>2021</v>
      </c>
      <c r="B70" s="2">
        <v>4</v>
      </c>
      <c r="C70" s="2">
        <v>93</v>
      </c>
      <c r="D70" s="2">
        <v>3</v>
      </c>
      <c r="E70" s="2">
        <v>1</v>
      </c>
      <c r="F70" s="2">
        <v>27</v>
      </c>
      <c r="G70" s="2">
        <v>21</v>
      </c>
      <c r="I70" s="2">
        <v>5</v>
      </c>
      <c r="J70" s="1"/>
    </row>
    <row r="71" spans="1:10" ht="13.2">
      <c r="A71" s="3">
        <v>2020</v>
      </c>
      <c r="B71" s="2">
        <v>1</v>
      </c>
      <c r="C71" s="2">
        <v>34</v>
      </c>
      <c r="D71" s="2">
        <v>2</v>
      </c>
      <c r="E71" s="2">
        <v>27</v>
      </c>
      <c r="F71" s="2">
        <v>3</v>
      </c>
      <c r="G71" s="2">
        <v>2</v>
      </c>
      <c r="H71" s="2">
        <v>1</v>
      </c>
      <c r="I71" s="2">
        <v>1</v>
      </c>
      <c r="J71" s="1"/>
    </row>
    <row r="72" spans="1:10" ht="13.2">
      <c r="A72" s="3">
        <v>2019</v>
      </c>
      <c r="C72" s="2">
        <v>31</v>
      </c>
      <c r="D72" s="2">
        <v>38</v>
      </c>
      <c r="E72" s="2">
        <v>3</v>
      </c>
      <c r="G72" s="2">
        <v>359</v>
      </c>
      <c r="H72" s="2">
        <v>2</v>
      </c>
      <c r="I72" s="2">
        <v>2</v>
      </c>
      <c r="J72" s="1"/>
    </row>
  </sheetData>
  <mergeCells count="1">
    <mergeCell ref="A25:B2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N38"/>
  <sheetViews>
    <sheetView workbookViewId="0">
      <selection activeCell="J2" sqref="J2"/>
    </sheetView>
  </sheetViews>
  <sheetFormatPr defaultColWidth="12.6640625" defaultRowHeight="15.75" customHeight="1"/>
  <cols>
    <col min="1" max="1" width="26.21875" customWidth="1"/>
  </cols>
  <sheetData>
    <row r="1" spans="1:14" ht="13.2">
      <c r="A1" s="1" t="s">
        <v>174</v>
      </c>
      <c r="B1" s="1" t="s">
        <v>5</v>
      </c>
      <c r="D1" s="1">
        <v>2019</v>
      </c>
      <c r="E1" s="1">
        <v>2020</v>
      </c>
      <c r="F1" s="1">
        <v>2021</v>
      </c>
      <c r="G1" s="4">
        <v>2022</v>
      </c>
      <c r="H1" s="1">
        <v>2023</v>
      </c>
      <c r="I1" s="1">
        <v>2024</v>
      </c>
      <c r="J1" s="1">
        <v>2025</v>
      </c>
      <c r="L1" s="20" t="s">
        <v>136</v>
      </c>
      <c r="M1" s="20" t="s">
        <v>137</v>
      </c>
      <c r="N1" s="20" t="s">
        <v>138</v>
      </c>
    </row>
    <row r="2" spans="1:14">
      <c r="A2" s="1" t="s">
        <v>65</v>
      </c>
      <c r="B2" s="2" t="s">
        <v>19</v>
      </c>
      <c r="D2" s="5" t="s">
        <v>139</v>
      </c>
      <c r="E2" s="5">
        <v>2</v>
      </c>
      <c r="F2" s="5" t="s">
        <v>139</v>
      </c>
      <c r="G2" s="35" t="s">
        <v>139</v>
      </c>
      <c r="H2" s="5" t="s">
        <v>139</v>
      </c>
      <c r="L2" s="5">
        <v>0</v>
      </c>
      <c r="M2" s="5">
        <v>0</v>
      </c>
      <c r="N2" s="5"/>
    </row>
    <row r="3" spans="1:14">
      <c r="A3" s="1" t="s">
        <v>67</v>
      </c>
      <c r="B3" s="2" t="s">
        <v>23</v>
      </c>
      <c r="D3" s="5" t="s">
        <v>139</v>
      </c>
      <c r="E3" s="5">
        <v>3</v>
      </c>
      <c r="F3" s="5">
        <v>1</v>
      </c>
      <c r="G3" s="35" t="s">
        <v>139</v>
      </c>
      <c r="H3" s="5" t="s">
        <v>139</v>
      </c>
      <c r="L3" s="5">
        <v>10</v>
      </c>
      <c r="M3" s="5">
        <v>0</v>
      </c>
      <c r="N3" s="5"/>
    </row>
    <row r="4" spans="1:14">
      <c r="A4" s="1" t="s">
        <v>13</v>
      </c>
      <c r="B4" s="2" t="s">
        <v>140</v>
      </c>
      <c r="D4" s="5" t="s">
        <v>139</v>
      </c>
      <c r="E4" s="5">
        <v>12</v>
      </c>
      <c r="F4" s="5">
        <v>3</v>
      </c>
      <c r="G4" s="35" t="s">
        <v>139</v>
      </c>
      <c r="H4" s="5" t="s">
        <v>139</v>
      </c>
      <c r="L4" s="5">
        <v>3</v>
      </c>
      <c r="M4" s="5">
        <v>0</v>
      </c>
      <c r="N4" s="5"/>
    </row>
    <row r="5" spans="1:14">
      <c r="A5" s="1" t="s">
        <v>18</v>
      </c>
      <c r="B5" s="2" t="s">
        <v>19</v>
      </c>
      <c r="D5" s="5" t="s">
        <v>139</v>
      </c>
      <c r="E5" s="5">
        <v>92</v>
      </c>
      <c r="F5" s="5">
        <v>244</v>
      </c>
      <c r="G5" s="35">
        <v>135</v>
      </c>
      <c r="H5" s="5" t="s">
        <v>139</v>
      </c>
      <c r="L5" s="5">
        <v>1952</v>
      </c>
      <c r="M5" s="5">
        <v>1080</v>
      </c>
      <c r="N5" s="5"/>
    </row>
    <row r="6" spans="1:14">
      <c r="A6" s="1" t="s">
        <v>71</v>
      </c>
      <c r="B6" s="2" t="s">
        <v>23</v>
      </c>
      <c r="D6" s="5" t="s">
        <v>139</v>
      </c>
      <c r="E6" s="5">
        <v>2</v>
      </c>
      <c r="F6" s="5" t="s">
        <v>139</v>
      </c>
      <c r="G6" s="35" t="s">
        <v>139</v>
      </c>
      <c r="H6" s="5" t="s">
        <v>139</v>
      </c>
      <c r="L6" s="2">
        <v>0</v>
      </c>
      <c r="M6" s="5">
        <v>0</v>
      </c>
      <c r="N6" s="5"/>
    </row>
    <row r="7" spans="1:14">
      <c r="A7" s="1" t="s">
        <v>22</v>
      </c>
      <c r="B7" s="2" t="s">
        <v>23</v>
      </c>
      <c r="D7" s="5" t="s">
        <v>139</v>
      </c>
      <c r="E7" s="5">
        <v>7</v>
      </c>
      <c r="F7" s="5">
        <v>18</v>
      </c>
      <c r="G7" s="35" t="s">
        <v>139</v>
      </c>
      <c r="H7" s="5" t="s">
        <v>139</v>
      </c>
      <c r="L7" s="5">
        <v>108</v>
      </c>
      <c r="M7" s="5"/>
      <c r="N7" s="5"/>
    </row>
    <row r="8" spans="1:14">
      <c r="A8" s="1" t="s">
        <v>25</v>
      </c>
      <c r="B8" s="2" t="s">
        <v>23</v>
      </c>
      <c r="C8" s="2" t="s">
        <v>24</v>
      </c>
      <c r="D8" s="5" t="s">
        <v>139</v>
      </c>
      <c r="E8" s="5">
        <v>17</v>
      </c>
      <c r="F8" s="5">
        <v>19</v>
      </c>
      <c r="G8" s="35">
        <v>1</v>
      </c>
      <c r="H8" s="5" t="s">
        <v>139</v>
      </c>
      <c r="L8" s="5">
        <v>76</v>
      </c>
      <c r="M8" s="5">
        <v>4</v>
      </c>
      <c r="N8" s="5"/>
    </row>
    <row r="9" spans="1:14">
      <c r="A9" s="1" t="s">
        <v>28</v>
      </c>
      <c r="B9" s="2" t="s">
        <v>19</v>
      </c>
      <c r="C9" s="2"/>
      <c r="D9" s="5" t="s">
        <v>139</v>
      </c>
      <c r="E9" s="5">
        <v>30</v>
      </c>
      <c r="F9" s="5">
        <v>43</v>
      </c>
      <c r="G9" s="35">
        <v>93</v>
      </c>
      <c r="H9" s="5" t="s">
        <v>139</v>
      </c>
      <c r="L9" s="5">
        <v>172</v>
      </c>
      <c r="M9" s="5">
        <v>372</v>
      </c>
      <c r="N9" s="5"/>
    </row>
    <row r="10" spans="1:14">
      <c r="A10" s="1" t="s">
        <v>77</v>
      </c>
      <c r="B10" s="2" t="s">
        <v>140</v>
      </c>
      <c r="C10" s="2"/>
      <c r="D10" s="5" t="s">
        <v>139</v>
      </c>
      <c r="E10" s="5" t="s">
        <v>139</v>
      </c>
      <c r="F10" s="5">
        <v>26</v>
      </c>
      <c r="G10" s="35">
        <v>6</v>
      </c>
      <c r="H10" s="5" t="s">
        <v>139</v>
      </c>
      <c r="L10" s="5">
        <v>104</v>
      </c>
      <c r="M10" s="5">
        <v>24</v>
      </c>
      <c r="N10" s="5"/>
    </row>
    <row r="11" spans="1:14">
      <c r="A11" s="1" t="s">
        <v>79</v>
      </c>
      <c r="B11" s="2" t="s">
        <v>140</v>
      </c>
      <c r="C11" s="2"/>
      <c r="D11" s="5" t="s">
        <v>139</v>
      </c>
      <c r="E11" s="5" t="s">
        <v>139</v>
      </c>
      <c r="F11" s="5">
        <v>3</v>
      </c>
      <c r="G11" s="35" t="s">
        <v>139</v>
      </c>
      <c r="H11" s="5" t="s">
        <v>139</v>
      </c>
      <c r="L11" s="5">
        <v>12</v>
      </c>
      <c r="M11" s="5"/>
      <c r="N11" s="5"/>
    </row>
    <row r="12" spans="1:14">
      <c r="A12" s="1" t="s">
        <v>30</v>
      </c>
      <c r="B12" s="2" t="s">
        <v>140</v>
      </c>
      <c r="C12" s="2" t="s">
        <v>70</v>
      </c>
      <c r="D12" s="5" t="s">
        <v>139</v>
      </c>
      <c r="E12" s="5">
        <v>44</v>
      </c>
      <c r="F12" s="5">
        <v>97</v>
      </c>
      <c r="G12" s="35">
        <v>39</v>
      </c>
      <c r="H12" s="5" t="s">
        <v>139</v>
      </c>
      <c r="L12" s="5">
        <v>485</v>
      </c>
      <c r="M12" s="5">
        <v>195</v>
      </c>
      <c r="N12" s="5"/>
    </row>
    <row r="13" spans="1:14">
      <c r="A13" s="1" t="s">
        <v>32</v>
      </c>
      <c r="B13" s="2" t="s">
        <v>31</v>
      </c>
      <c r="D13" s="5" t="s">
        <v>139</v>
      </c>
      <c r="E13" s="5" t="s">
        <v>139</v>
      </c>
      <c r="F13" s="5" t="s">
        <v>139</v>
      </c>
      <c r="G13" s="35" t="s">
        <v>139</v>
      </c>
      <c r="H13" s="5" t="s">
        <v>139</v>
      </c>
      <c r="L13" s="5">
        <v>0</v>
      </c>
      <c r="M13" s="5">
        <v>0</v>
      </c>
      <c r="N13" s="5"/>
    </row>
    <row r="14" spans="1:14">
      <c r="A14" s="1" t="s">
        <v>33</v>
      </c>
      <c r="B14" s="8" t="s">
        <v>23</v>
      </c>
      <c r="D14" s="5" t="s">
        <v>139</v>
      </c>
      <c r="E14" s="5">
        <v>4</v>
      </c>
      <c r="F14" s="5">
        <v>10</v>
      </c>
      <c r="G14" s="35" t="s">
        <v>139</v>
      </c>
      <c r="H14" s="5" t="s">
        <v>139</v>
      </c>
      <c r="L14" s="5">
        <v>30</v>
      </c>
      <c r="M14" s="5">
        <v>0</v>
      </c>
      <c r="N14" s="5"/>
    </row>
    <row r="15" spans="1:14">
      <c r="A15" s="1" t="s">
        <v>81</v>
      </c>
      <c r="B15" s="8" t="s">
        <v>19</v>
      </c>
      <c r="D15" s="5" t="s">
        <v>139</v>
      </c>
      <c r="E15" s="5">
        <v>1</v>
      </c>
      <c r="F15" s="5">
        <v>1</v>
      </c>
      <c r="G15" s="35" t="s">
        <v>139</v>
      </c>
      <c r="H15" s="5" t="s">
        <v>139</v>
      </c>
      <c r="L15" s="5">
        <v>8</v>
      </c>
      <c r="M15" s="5">
        <v>0</v>
      </c>
      <c r="N15" s="5"/>
    </row>
    <row r="16" spans="1:14">
      <c r="A16" s="1" t="s">
        <v>86</v>
      </c>
      <c r="B16" s="8" t="s">
        <v>82</v>
      </c>
      <c r="D16" s="5" t="s">
        <v>139</v>
      </c>
      <c r="E16" s="5">
        <v>41</v>
      </c>
      <c r="F16" s="5">
        <v>158</v>
      </c>
      <c r="G16" s="35" t="s">
        <v>139</v>
      </c>
      <c r="H16" s="5" t="s">
        <v>139</v>
      </c>
      <c r="L16" s="36">
        <v>1106</v>
      </c>
      <c r="M16" s="5">
        <v>0</v>
      </c>
      <c r="N16" s="5"/>
    </row>
    <row r="17" spans="1:14">
      <c r="A17" s="1" t="s">
        <v>36</v>
      </c>
      <c r="B17" s="8" t="s">
        <v>23</v>
      </c>
      <c r="D17" s="5" t="s">
        <v>139</v>
      </c>
      <c r="E17" s="5" t="s">
        <v>139</v>
      </c>
      <c r="F17" s="5">
        <v>1</v>
      </c>
      <c r="G17" s="35">
        <v>1</v>
      </c>
      <c r="H17" s="5" t="s">
        <v>139</v>
      </c>
      <c r="L17" s="5">
        <v>5</v>
      </c>
      <c r="M17" s="5">
        <v>5</v>
      </c>
      <c r="N17" s="5"/>
    </row>
    <row r="18" spans="1:14">
      <c r="A18" s="1" t="s">
        <v>100</v>
      </c>
      <c r="B18" s="5"/>
      <c r="D18" s="5" t="s">
        <v>139</v>
      </c>
      <c r="E18" s="5">
        <v>1</v>
      </c>
      <c r="F18" s="5">
        <v>1</v>
      </c>
      <c r="G18" s="35" t="s">
        <v>139</v>
      </c>
      <c r="H18" s="5" t="s">
        <v>139</v>
      </c>
      <c r="L18" s="5">
        <v>8</v>
      </c>
      <c r="M18" s="5">
        <v>0</v>
      </c>
      <c r="N18" s="5"/>
    </row>
    <row r="19" spans="1:14">
      <c r="A19" s="19" t="s">
        <v>175</v>
      </c>
      <c r="B19" s="19"/>
      <c r="D19" s="5" t="s">
        <v>139</v>
      </c>
      <c r="E19" s="5" t="s">
        <v>139</v>
      </c>
      <c r="F19" s="5">
        <v>1</v>
      </c>
      <c r="G19" s="35" t="s">
        <v>139</v>
      </c>
      <c r="H19" s="5" t="s">
        <v>139</v>
      </c>
      <c r="L19" s="5">
        <v>8</v>
      </c>
      <c r="M19" s="5">
        <v>0</v>
      </c>
      <c r="N19" s="5"/>
    </row>
    <row r="20" spans="1:14">
      <c r="A20" s="1" t="s">
        <v>176</v>
      </c>
      <c r="B20" s="5"/>
      <c r="D20" s="5" t="s">
        <v>139</v>
      </c>
      <c r="E20" s="5" t="s">
        <v>139</v>
      </c>
      <c r="F20" s="5">
        <v>2</v>
      </c>
      <c r="G20" s="35" t="s">
        <v>139</v>
      </c>
      <c r="H20" s="5" t="s">
        <v>139</v>
      </c>
      <c r="L20" s="5">
        <v>0</v>
      </c>
      <c r="M20" s="5">
        <v>0</v>
      </c>
      <c r="N20" s="5"/>
    </row>
    <row r="21" spans="1:14">
      <c r="A21" s="1" t="s">
        <v>177</v>
      </c>
      <c r="B21" s="5"/>
      <c r="D21" s="5" t="s">
        <v>139</v>
      </c>
      <c r="E21" s="5" t="s">
        <v>139</v>
      </c>
      <c r="F21" s="5">
        <v>10</v>
      </c>
      <c r="G21" s="35" t="s">
        <v>139</v>
      </c>
      <c r="H21" s="5" t="s">
        <v>139</v>
      </c>
      <c r="L21" s="5">
        <v>0</v>
      </c>
      <c r="M21" s="5">
        <v>0</v>
      </c>
      <c r="N21" s="5"/>
    </row>
    <row r="22" spans="1:14">
      <c r="A22" s="1" t="s">
        <v>178</v>
      </c>
      <c r="B22" s="5"/>
      <c r="D22" s="5" t="s">
        <v>139</v>
      </c>
      <c r="E22" s="5" t="s">
        <v>139</v>
      </c>
      <c r="F22" s="5">
        <v>1</v>
      </c>
      <c r="G22" s="35" t="s">
        <v>139</v>
      </c>
      <c r="H22" s="5" t="s">
        <v>139</v>
      </c>
      <c r="L22" s="5">
        <v>0</v>
      </c>
      <c r="M22" s="5">
        <v>0</v>
      </c>
      <c r="N22" s="5"/>
    </row>
    <row r="23" spans="1:14">
      <c r="A23" s="1" t="s">
        <v>179</v>
      </c>
      <c r="B23" s="5"/>
      <c r="D23" s="5" t="s">
        <v>139</v>
      </c>
      <c r="E23" s="5" t="s">
        <v>139</v>
      </c>
      <c r="F23" s="5">
        <v>1</v>
      </c>
      <c r="G23" s="35" t="s">
        <v>139</v>
      </c>
      <c r="H23" s="5" t="s">
        <v>139</v>
      </c>
      <c r="K23" s="3" t="s">
        <v>167</v>
      </c>
      <c r="L23" s="2">
        <f t="shared" ref="L23:M23" si="0">SUM(L2:L22)</f>
        <v>4087</v>
      </c>
      <c r="M23" s="2">
        <f t="shared" si="0"/>
        <v>1680</v>
      </c>
      <c r="N23" s="2">
        <f>SUM(N2:N21)</f>
        <v>0</v>
      </c>
    </row>
    <row r="24" spans="1:14">
      <c r="A24" s="1" t="s">
        <v>146</v>
      </c>
      <c r="D24" s="1">
        <v>0</v>
      </c>
      <c r="E24" s="1">
        <f t="shared" ref="E24:H24" si="1">SUM(E2,E3,E4,E5,E6,E7,E8,E9,E10,E11,E12,E14,E15,E16,E17,E18,E19,E20,E21,E22,E23)</f>
        <v>256</v>
      </c>
      <c r="F24" s="1">
        <f t="shared" si="1"/>
        <v>640</v>
      </c>
      <c r="G24" s="1">
        <f t="shared" si="1"/>
        <v>275</v>
      </c>
      <c r="H24" s="1">
        <f t="shared" si="1"/>
        <v>0</v>
      </c>
      <c r="K24" s="3" t="s">
        <v>169</v>
      </c>
      <c r="L24" s="37">
        <f>L23/F24</f>
        <v>6.3859374999999998</v>
      </c>
      <c r="M24" s="37">
        <f>AVERAGE(M23/F24)</f>
        <v>2.625</v>
      </c>
      <c r="N24" s="37"/>
    </row>
    <row r="26" spans="1:14">
      <c r="A26" s="1"/>
      <c r="C26" s="5"/>
      <c r="D26" s="5"/>
      <c r="E26" s="5"/>
      <c r="F26" s="5"/>
      <c r="G26" s="5"/>
    </row>
    <row r="27" spans="1:14">
      <c r="A27" s="1"/>
      <c r="C27" s="5"/>
      <c r="D27" s="5"/>
      <c r="E27" s="5"/>
      <c r="F27" s="5"/>
      <c r="G27" s="5"/>
    </row>
    <row r="28" spans="1:14">
      <c r="A28" s="1"/>
      <c r="G28" s="5"/>
    </row>
    <row r="29" spans="1:14">
      <c r="A29" s="1"/>
      <c r="C29" s="2" t="s">
        <v>172</v>
      </c>
      <c r="G29" s="5"/>
    </row>
    <row r="30" spans="1:14" ht="15.75" customHeight="1">
      <c r="A30" s="21"/>
      <c r="C30" s="5" t="s">
        <v>19</v>
      </c>
      <c r="D30" s="5" t="s">
        <v>152</v>
      </c>
      <c r="E30" s="2" t="s">
        <v>140</v>
      </c>
      <c r="F30" s="5" t="s">
        <v>56</v>
      </c>
      <c r="G30" s="5"/>
    </row>
    <row r="31" spans="1:14">
      <c r="A31" s="1"/>
      <c r="C31" s="5"/>
      <c r="D31" s="5"/>
      <c r="E31" s="5"/>
      <c r="F31" s="5"/>
      <c r="G31" s="5"/>
    </row>
    <row r="32" spans="1:14" ht="15.75" customHeight="1">
      <c r="A32" s="21"/>
      <c r="C32" s="5"/>
      <c r="D32" s="5"/>
      <c r="E32" s="5"/>
      <c r="F32" s="5"/>
      <c r="G32" s="5"/>
    </row>
    <row r="33" spans="1:7" ht="15.75" customHeight="1">
      <c r="A33" s="21"/>
      <c r="C33" s="5"/>
      <c r="D33" s="5"/>
      <c r="E33" s="5"/>
      <c r="F33" s="5"/>
      <c r="G33" s="5"/>
    </row>
    <row r="34" spans="1:7" ht="15.75" customHeight="1">
      <c r="A34" s="21"/>
      <c r="C34" s="5"/>
      <c r="D34" s="5"/>
      <c r="E34" s="5"/>
      <c r="F34" s="5"/>
      <c r="G34" s="5"/>
    </row>
    <row r="35" spans="1:7" ht="15.75" customHeight="1">
      <c r="A35" s="21"/>
      <c r="C35" s="5"/>
      <c r="D35" s="5"/>
      <c r="E35" s="5"/>
      <c r="F35" s="5"/>
      <c r="G35" s="5"/>
    </row>
    <row r="36" spans="1:7" ht="15.75" customHeight="1">
      <c r="A36" s="21"/>
      <c r="C36" s="5"/>
      <c r="D36" s="5"/>
      <c r="E36" s="5"/>
      <c r="F36" s="5"/>
      <c r="G36" s="5"/>
    </row>
    <row r="37" spans="1:7" ht="15.75" customHeight="1">
      <c r="A37" s="21"/>
      <c r="C37" s="5"/>
      <c r="D37" s="5"/>
      <c r="E37" s="5"/>
      <c r="F37" s="5"/>
      <c r="G37" s="5"/>
    </row>
    <row r="38" spans="1:7" ht="15.75" customHeight="1">
      <c r="A38" s="21"/>
      <c r="C38" s="5"/>
      <c r="D38" s="5"/>
      <c r="E38" s="5"/>
      <c r="F38" s="5"/>
      <c r="G38" s="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53"/>
  <sheetViews>
    <sheetView tabSelected="1" workbookViewId="0">
      <selection activeCell="F17" sqref="F17"/>
    </sheetView>
  </sheetViews>
  <sheetFormatPr defaultColWidth="12.6640625" defaultRowHeight="15.75" customHeight="1"/>
  <cols>
    <col min="1" max="1" width="16.44140625" customWidth="1"/>
    <col min="2" max="2" width="13.44140625" customWidth="1"/>
    <col min="8" max="8" width="8.21875" customWidth="1"/>
    <col min="9" max="9" width="14.21875" customWidth="1"/>
    <col min="10" max="10" width="13.33203125" customWidth="1"/>
  </cols>
  <sheetData>
    <row r="1" spans="1:26">
      <c r="A1" s="1" t="s">
        <v>133</v>
      </c>
      <c r="B1" s="1" t="s">
        <v>5</v>
      </c>
      <c r="C1" s="3"/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4" t="s">
        <v>8</v>
      </c>
      <c r="J1" s="4" t="s">
        <v>9</v>
      </c>
      <c r="K1" s="4" t="s">
        <v>10</v>
      </c>
      <c r="M1" s="20" t="s">
        <v>135</v>
      </c>
      <c r="N1" s="20" t="s">
        <v>136</v>
      </c>
      <c r="O1" s="20" t="s">
        <v>137</v>
      </c>
      <c r="P1" s="20" t="s">
        <v>138</v>
      </c>
      <c r="V1" s="2">
        <v>2023</v>
      </c>
      <c r="W1" s="2">
        <v>2022</v>
      </c>
      <c r="X1" s="2">
        <v>2021</v>
      </c>
      <c r="Y1" s="2">
        <v>2020</v>
      </c>
      <c r="Z1" s="2">
        <v>2019</v>
      </c>
    </row>
    <row r="2" spans="1:26">
      <c r="A2" s="1" t="s">
        <v>65</v>
      </c>
      <c r="B2" s="2" t="s">
        <v>19</v>
      </c>
      <c r="C2" s="5"/>
      <c r="D2" s="5" t="s">
        <v>139</v>
      </c>
      <c r="E2" s="5" t="s">
        <v>139</v>
      </c>
      <c r="F2" s="31">
        <v>2</v>
      </c>
      <c r="G2" s="5" t="s">
        <v>139</v>
      </c>
      <c r="H2" s="5">
        <v>6</v>
      </c>
      <c r="I2" s="38">
        <f>H2/H22</f>
        <v>1.1650485436893204E-2</v>
      </c>
      <c r="J2" s="7">
        <f t="shared" ref="J2:J3" si="0">LN(I2)</f>
        <v>-4.452407431435681</v>
      </c>
      <c r="K2" s="7">
        <f t="shared" ref="K2:K3" si="1">I2*J2</f>
        <v>-5.1872707939056475E-2</v>
      </c>
      <c r="M2" s="5">
        <v>0</v>
      </c>
      <c r="N2" s="5">
        <v>12</v>
      </c>
      <c r="O2" s="5">
        <v>0</v>
      </c>
      <c r="P2" s="5">
        <v>36</v>
      </c>
      <c r="U2" s="1" t="s">
        <v>65</v>
      </c>
      <c r="V2" s="5">
        <v>6</v>
      </c>
      <c r="X2" s="2">
        <v>2</v>
      </c>
    </row>
    <row r="3" spans="1:26">
      <c r="A3" s="1" t="s">
        <v>67</v>
      </c>
      <c r="B3" s="2" t="s">
        <v>23</v>
      </c>
      <c r="C3" s="5"/>
      <c r="D3" s="5" t="s">
        <v>139</v>
      </c>
      <c r="E3" s="5">
        <v>82</v>
      </c>
      <c r="F3" s="31">
        <v>9</v>
      </c>
      <c r="G3" s="5" t="s">
        <v>139</v>
      </c>
      <c r="H3" s="5">
        <v>9</v>
      </c>
      <c r="I3" s="38">
        <f>H3/H22</f>
        <v>1.7475728155339806E-2</v>
      </c>
      <c r="J3" s="7">
        <f t="shared" si="0"/>
        <v>-4.0469423233275164</v>
      </c>
      <c r="K3" s="7">
        <f t="shared" si="1"/>
        <v>-7.0723263902810973E-2</v>
      </c>
      <c r="M3" s="5">
        <v>0</v>
      </c>
      <c r="N3" s="5">
        <v>90</v>
      </c>
      <c r="O3" s="5">
        <v>0</v>
      </c>
      <c r="P3" s="5">
        <v>90</v>
      </c>
      <c r="U3" s="1" t="s">
        <v>67</v>
      </c>
      <c r="V3" s="5">
        <v>9</v>
      </c>
      <c r="X3" s="2">
        <v>9</v>
      </c>
      <c r="Y3" s="2">
        <v>82</v>
      </c>
    </row>
    <row r="4" spans="1:26">
      <c r="A4" s="1" t="s">
        <v>13</v>
      </c>
      <c r="B4" s="2" t="s">
        <v>140</v>
      </c>
      <c r="C4" s="5"/>
      <c r="D4" s="5" t="s">
        <v>139</v>
      </c>
      <c r="E4" s="5" t="s">
        <v>139</v>
      </c>
      <c r="F4" s="31">
        <v>1</v>
      </c>
      <c r="G4" s="5" t="s">
        <v>139</v>
      </c>
      <c r="H4" s="5" t="s">
        <v>139</v>
      </c>
      <c r="I4" s="38"/>
      <c r="J4" s="7"/>
      <c r="K4" s="7"/>
      <c r="M4" s="5">
        <v>0</v>
      </c>
      <c r="N4" s="5">
        <v>1</v>
      </c>
      <c r="O4" s="5">
        <v>0</v>
      </c>
      <c r="P4" s="5">
        <v>0</v>
      </c>
      <c r="U4" s="22" t="s">
        <v>22</v>
      </c>
      <c r="V4" s="5">
        <v>4</v>
      </c>
      <c r="W4" s="2">
        <v>3</v>
      </c>
      <c r="Z4" s="2">
        <v>22</v>
      </c>
    </row>
    <row r="5" spans="1:26">
      <c r="A5" s="1" t="s">
        <v>18</v>
      </c>
      <c r="B5" s="2" t="s">
        <v>19</v>
      </c>
      <c r="C5" s="5"/>
      <c r="D5" s="5" t="s">
        <v>139</v>
      </c>
      <c r="E5" s="5" t="s">
        <v>139</v>
      </c>
      <c r="F5" s="31">
        <v>1</v>
      </c>
      <c r="G5" s="5">
        <v>1</v>
      </c>
      <c r="H5" s="5" t="s">
        <v>139</v>
      </c>
      <c r="I5" s="38"/>
      <c r="J5" s="7"/>
      <c r="K5" s="7"/>
      <c r="M5" s="5">
        <v>0</v>
      </c>
      <c r="N5" s="5">
        <v>8</v>
      </c>
      <c r="O5" s="5">
        <v>8</v>
      </c>
      <c r="P5" s="5">
        <v>0</v>
      </c>
      <c r="U5" s="1" t="s">
        <v>25</v>
      </c>
      <c r="V5" s="5">
        <v>10</v>
      </c>
      <c r="W5" s="2">
        <v>3</v>
      </c>
      <c r="Y5" s="2">
        <v>43</v>
      </c>
      <c r="Z5" s="2">
        <v>130</v>
      </c>
    </row>
    <row r="6" spans="1:26">
      <c r="A6" s="1" t="s">
        <v>22</v>
      </c>
      <c r="B6" s="2" t="s">
        <v>23</v>
      </c>
      <c r="C6" s="5"/>
      <c r="D6" s="5">
        <v>22</v>
      </c>
      <c r="E6" s="5" t="s">
        <v>139</v>
      </c>
      <c r="F6" s="31" t="s">
        <v>139</v>
      </c>
      <c r="G6" s="5">
        <v>3</v>
      </c>
      <c r="H6" s="5">
        <v>4</v>
      </c>
      <c r="I6" s="38">
        <f>H6/H22</f>
        <v>7.7669902912621356E-3</v>
      </c>
      <c r="J6" s="7">
        <f t="shared" ref="J6:J8" si="2">LN(I6)</f>
        <v>-4.8578725395438456</v>
      </c>
      <c r="K6" s="7">
        <f t="shared" ref="K6:K8" si="3">I6*J6</f>
        <v>-3.7731048850825982E-2</v>
      </c>
      <c r="M6" s="5">
        <v>132</v>
      </c>
      <c r="N6" s="5">
        <v>0</v>
      </c>
      <c r="O6" s="5">
        <v>24</v>
      </c>
      <c r="P6" s="5">
        <v>32</v>
      </c>
      <c r="U6" s="1" t="s">
        <v>28</v>
      </c>
      <c r="V6" s="5">
        <v>485</v>
      </c>
      <c r="W6" s="2">
        <v>51</v>
      </c>
      <c r="X6" s="2">
        <v>47</v>
      </c>
      <c r="Y6" s="2">
        <v>755</v>
      </c>
      <c r="Z6" s="2">
        <v>847</v>
      </c>
    </row>
    <row r="7" spans="1:26">
      <c r="A7" s="1" t="s">
        <v>25</v>
      </c>
      <c r="B7" s="2" t="s">
        <v>23</v>
      </c>
      <c r="C7" s="1" t="s">
        <v>24</v>
      </c>
      <c r="D7" s="5">
        <v>130</v>
      </c>
      <c r="E7" s="5">
        <v>43</v>
      </c>
      <c r="F7" s="31" t="s">
        <v>139</v>
      </c>
      <c r="G7" s="5">
        <v>3</v>
      </c>
      <c r="H7" s="5">
        <v>10</v>
      </c>
      <c r="I7" s="38">
        <f>H7/H22</f>
        <v>1.9417475728155338E-2</v>
      </c>
      <c r="J7" s="7">
        <f t="shared" si="2"/>
        <v>-3.9415818076696905</v>
      </c>
      <c r="K7" s="7">
        <f t="shared" si="3"/>
        <v>-7.6535569080964858E-2</v>
      </c>
      <c r="M7" s="5">
        <v>520</v>
      </c>
      <c r="N7" s="5">
        <v>0</v>
      </c>
      <c r="O7" s="5">
        <v>12</v>
      </c>
      <c r="P7" s="5">
        <v>40</v>
      </c>
      <c r="U7" s="1" t="s">
        <v>33</v>
      </c>
      <c r="V7" s="5">
        <v>1</v>
      </c>
      <c r="Y7" s="2">
        <v>10</v>
      </c>
    </row>
    <row r="8" spans="1:26">
      <c r="A8" s="1" t="s">
        <v>28</v>
      </c>
      <c r="B8" s="2" t="s">
        <v>19</v>
      </c>
      <c r="C8" s="1"/>
      <c r="D8" s="5">
        <v>847</v>
      </c>
      <c r="E8" s="5">
        <v>755</v>
      </c>
      <c r="F8" s="31">
        <v>47</v>
      </c>
      <c r="G8" s="5">
        <v>51</v>
      </c>
      <c r="H8" s="5">
        <v>485</v>
      </c>
      <c r="I8" s="38">
        <f>H8/H22</f>
        <v>0.94174757281553401</v>
      </c>
      <c r="J8" s="7">
        <f t="shared" si="2"/>
        <v>-6.0018009726252923E-2</v>
      </c>
      <c r="K8" s="7">
        <f t="shared" si="3"/>
        <v>-5.6521814984917804E-2</v>
      </c>
      <c r="M8" s="5">
        <v>3388</v>
      </c>
      <c r="N8" s="5">
        <v>188</v>
      </c>
      <c r="O8" s="5">
        <v>204</v>
      </c>
      <c r="P8" s="5">
        <v>1940</v>
      </c>
    </row>
    <row r="9" spans="1:26">
      <c r="A9" s="1" t="s">
        <v>77</v>
      </c>
      <c r="B9" s="2" t="s">
        <v>140</v>
      </c>
      <c r="C9" s="1"/>
      <c r="D9" s="5" t="s">
        <v>139</v>
      </c>
      <c r="E9" s="5">
        <v>5</v>
      </c>
      <c r="F9" s="31">
        <v>14</v>
      </c>
      <c r="G9" s="5" t="s">
        <v>139</v>
      </c>
      <c r="H9" s="5" t="s">
        <v>139</v>
      </c>
      <c r="I9" s="38"/>
      <c r="J9" s="7"/>
      <c r="K9" s="7"/>
      <c r="M9" s="5">
        <v>0</v>
      </c>
      <c r="N9" s="5">
        <v>56</v>
      </c>
      <c r="O9" s="5">
        <v>0</v>
      </c>
      <c r="P9" s="5">
        <v>0</v>
      </c>
    </row>
    <row r="10" spans="1:26">
      <c r="A10" s="1" t="s">
        <v>79</v>
      </c>
      <c r="B10" s="2" t="s">
        <v>140</v>
      </c>
      <c r="C10" s="1"/>
      <c r="D10" s="5" t="s">
        <v>139</v>
      </c>
      <c r="E10" s="5" t="s">
        <v>139</v>
      </c>
      <c r="F10" s="31">
        <v>17</v>
      </c>
      <c r="G10" s="5" t="s">
        <v>139</v>
      </c>
      <c r="H10" s="5" t="s">
        <v>139</v>
      </c>
      <c r="I10" s="38"/>
      <c r="J10" s="7"/>
      <c r="K10" s="7"/>
      <c r="M10" s="5">
        <v>0</v>
      </c>
      <c r="N10" s="5">
        <v>68</v>
      </c>
      <c r="O10" s="5">
        <v>0</v>
      </c>
      <c r="P10" s="5">
        <v>0</v>
      </c>
    </row>
    <row r="11" spans="1:26">
      <c r="A11" s="1" t="s">
        <v>30</v>
      </c>
      <c r="B11" s="2" t="s">
        <v>140</v>
      </c>
      <c r="C11" s="1" t="s">
        <v>70</v>
      </c>
      <c r="D11" s="5">
        <v>60</v>
      </c>
      <c r="E11" s="5">
        <v>24</v>
      </c>
      <c r="F11" s="31">
        <v>50</v>
      </c>
      <c r="G11" s="5" t="s">
        <v>139</v>
      </c>
      <c r="H11" s="5" t="s">
        <v>139</v>
      </c>
      <c r="I11" s="38"/>
      <c r="J11" s="7"/>
      <c r="K11" s="7"/>
      <c r="M11" s="5">
        <v>300</v>
      </c>
      <c r="N11" s="5">
        <v>250</v>
      </c>
      <c r="O11" s="5">
        <v>0</v>
      </c>
      <c r="P11" s="5">
        <v>0</v>
      </c>
    </row>
    <row r="12" spans="1:26">
      <c r="A12" s="1" t="s">
        <v>32</v>
      </c>
      <c r="B12" s="2" t="s">
        <v>31</v>
      </c>
      <c r="C12" s="1"/>
      <c r="D12" s="5">
        <v>7</v>
      </c>
      <c r="E12" s="5" t="s">
        <v>139</v>
      </c>
      <c r="F12" s="31" t="s">
        <v>139</v>
      </c>
      <c r="G12" s="5" t="s">
        <v>139</v>
      </c>
      <c r="H12" s="5" t="s">
        <v>139</v>
      </c>
      <c r="I12" s="38"/>
      <c r="J12" s="7"/>
      <c r="K12" s="7"/>
      <c r="M12" s="5">
        <v>42</v>
      </c>
      <c r="N12" s="5">
        <v>0</v>
      </c>
      <c r="O12" s="5">
        <v>0</v>
      </c>
      <c r="P12" s="5">
        <v>0</v>
      </c>
    </row>
    <row r="13" spans="1:26">
      <c r="A13" s="1" t="s">
        <v>33</v>
      </c>
      <c r="B13" s="8" t="s">
        <v>23</v>
      </c>
      <c r="C13" s="1"/>
      <c r="D13" s="5" t="s">
        <v>139</v>
      </c>
      <c r="E13" s="5">
        <v>10</v>
      </c>
      <c r="F13" s="31" t="s">
        <v>139</v>
      </c>
      <c r="G13" s="5" t="s">
        <v>139</v>
      </c>
      <c r="H13" s="5">
        <v>1</v>
      </c>
      <c r="I13" s="38">
        <f>H13/H22</f>
        <v>1.9417475728155339E-3</v>
      </c>
      <c r="J13" s="7">
        <f>LN(I13)</f>
        <v>-6.2441669006637364</v>
      </c>
      <c r="K13" s="7">
        <f>I13*J13</f>
        <v>-1.2124595923618905E-2</v>
      </c>
      <c r="M13" s="5">
        <v>0</v>
      </c>
      <c r="N13" s="5">
        <v>0</v>
      </c>
      <c r="O13" s="5">
        <v>0</v>
      </c>
      <c r="P13" s="5">
        <v>3</v>
      </c>
    </row>
    <row r="14" spans="1:26">
      <c r="A14" s="1" t="s">
        <v>81</v>
      </c>
      <c r="B14" s="8" t="s">
        <v>19</v>
      </c>
      <c r="C14" s="1"/>
      <c r="D14" s="5" t="s">
        <v>139</v>
      </c>
      <c r="E14" s="5" t="s">
        <v>139</v>
      </c>
      <c r="F14" s="31">
        <v>74</v>
      </c>
      <c r="G14" s="5">
        <v>38</v>
      </c>
      <c r="H14" s="5" t="s">
        <v>139</v>
      </c>
      <c r="I14" s="5"/>
      <c r="J14" s="5"/>
      <c r="K14" s="5"/>
      <c r="M14" s="5">
        <v>0</v>
      </c>
      <c r="N14" s="5">
        <v>592</v>
      </c>
      <c r="O14" s="5">
        <v>304</v>
      </c>
      <c r="P14" s="5">
        <v>0</v>
      </c>
    </row>
    <row r="15" spans="1:26">
      <c r="A15" s="1" t="s">
        <v>93</v>
      </c>
      <c r="B15" s="8" t="s">
        <v>82</v>
      </c>
      <c r="C15" s="1"/>
      <c r="D15" s="5" t="s">
        <v>139</v>
      </c>
      <c r="E15" s="5">
        <v>2</v>
      </c>
      <c r="F15" s="31" t="s">
        <v>139</v>
      </c>
      <c r="G15" s="5" t="s">
        <v>139</v>
      </c>
      <c r="H15" s="5" t="s">
        <v>139</v>
      </c>
      <c r="I15" s="5"/>
      <c r="J15" s="5"/>
      <c r="K15" s="5"/>
      <c r="M15" s="5">
        <v>0</v>
      </c>
      <c r="N15" s="5">
        <v>0</v>
      </c>
      <c r="O15" s="5">
        <v>0</v>
      </c>
      <c r="P15" s="5">
        <v>0</v>
      </c>
    </row>
    <row r="16" spans="1:26">
      <c r="A16" s="1" t="s">
        <v>86</v>
      </c>
      <c r="B16" s="8" t="s">
        <v>23</v>
      </c>
      <c r="C16" s="1"/>
      <c r="D16" s="5">
        <v>17</v>
      </c>
      <c r="E16" s="5">
        <v>14</v>
      </c>
      <c r="F16" s="31" t="s">
        <v>139</v>
      </c>
      <c r="G16" s="5" t="s">
        <v>139</v>
      </c>
      <c r="H16" s="5" t="s">
        <v>139</v>
      </c>
      <c r="I16" s="5"/>
      <c r="J16" s="5"/>
      <c r="K16" s="5"/>
      <c r="M16" s="5">
        <v>119</v>
      </c>
      <c r="N16" s="5">
        <v>0</v>
      </c>
      <c r="O16" s="5">
        <v>0</v>
      </c>
      <c r="P16" s="5">
        <v>0</v>
      </c>
    </row>
    <row r="17" spans="1:16">
      <c r="A17" s="1" t="s">
        <v>94</v>
      </c>
      <c r="B17" s="2" t="s">
        <v>140</v>
      </c>
      <c r="C17" s="1" t="s">
        <v>70</v>
      </c>
      <c r="D17" s="5" t="s">
        <v>139</v>
      </c>
      <c r="E17" s="5">
        <v>3</v>
      </c>
      <c r="F17" s="31" t="s">
        <v>139</v>
      </c>
      <c r="G17" s="5">
        <v>2</v>
      </c>
      <c r="H17" s="5" t="s">
        <v>139</v>
      </c>
      <c r="I17" s="5"/>
      <c r="J17" s="5"/>
      <c r="K17" s="5"/>
      <c r="M17" s="5">
        <v>0</v>
      </c>
      <c r="N17" s="5">
        <v>0</v>
      </c>
      <c r="O17" s="5">
        <v>2</v>
      </c>
      <c r="P17" s="5">
        <v>0</v>
      </c>
    </row>
    <row r="18" spans="1:16">
      <c r="A18" s="1" t="s">
        <v>41</v>
      </c>
      <c r="B18" s="2" t="s">
        <v>140</v>
      </c>
      <c r="C18" s="5"/>
      <c r="D18" s="5">
        <v>20</v>
      </c>
      <c r="E18" s="5" t="s">
        <v>139</v>
      </c>
      <c r="F18" s="31" t="s">
        <v>139</v>
      </c>
      <c r="G18" s="5" t="s">
        <v>139</v>
      </c>
      <c r="H18" s="5" t="s">
        <v>139</v>
      </c>
      <c r="I18" s="5"/>
      <c r="J18" s="5"/>
      <c r="K18" s="5"/>
      <c r="M18" s="5">
        <v>80</v>
      </c>
      <c r="N18" s="5">
        <v>0</v>
      </c>
      <c r="O18" s="5">
        <v>0</v>
      </c>
      <c r="P18" s="5">
        <v>0</v>
      </c>
    </row>
    <row r="19" spans="1:16" ht="15.75" customHeight="1">
      <c r="A19" s="32" t="s">
        <v>180</v>
      </c>
      <c r="B19" s="2" t="s">
        <v>140</v>
      </c>
      <c r="C19" s="5"/>
      <c r="D19" s="5">
        <v>3</v>
      </c>
      <c r="E19" s="5" t="s">
        <v>139</v>
      </c>
      <c r="F19" s="31" t="s">
        <v>139</v>
      </c>
      <c r="G19" s="5" t="s">
        <v>139</v>
      </c>
      <c r="H19" s="5" t="s">
        <v>139</v>
      </c>
      <c r="I19" s="5"/>
      <c r="J19" s="5"/>
      <c r="K19" s="5"/>
      <c r="M19" s="5">
        <v>18</v>
      </c>
      <c r="N19" s="5">
        <v>0</v>
      </c>
      <c r="O19" s="5">
        <v>0</v>
      </c>
      <c r="P19" s="5">
        <v>0</v>
      </c>
    </row>
    <row r="20" spans="1:16" ht="15.75" customHeight="1">
      <c r="A20" s="21" t="s">
        <v>57</v>
      </c>
      <c r="B20" s="2" t="s">
        <v>56</v>
      </c>
      <c r="C20" s="5"/>
      <c r="D20" s="5">
        <v>2</v>
      </c>
      <c r="E20" s="5" t="s">
        <v>139</v>
      </c>
      <c r="F20" s="31" t="s">
        <v>139</v>
      </c>
      <c r="G20" s="5" t="s">
        <v>139</v>
      </c>
      <c r="H20" s="5" t="s">
        <v>139</v>
      </c>
      <c r="I20" s="5"/>
      <c r="J20" s="5"/>
      <c r="K20" s="5"/>
      <c r="M20" s="5">
        <v>6</v>
      </c>
      <c r="N20" s="5">
        <v>0</v>
      </c>
      <c r="O20" s="5">
        <v>0</v>
      </c>
      <c r="P20" s="5">
        <v>0</v>
      </c>
    </row>
    <row r="21" spans="1:16" ht="15.75" customHeight="1">
      <c r="A21" s="21" t="s">
        <v>44</v>
      </c>
      <c r="B21" s="2" t="s">
        <v>23</v>
      </c>
      <c r="C21" s="5"/>
      <c r="D21" s="5">
        <v>20</v>
      </c>
      <c r="E21" s="5" t="s">
        <v>139</v>
      </c>
      <c r="F21" s="31" t="s">
        <v>139</v>
      </c>
      <c r="G21" s="5" t="s">
        <v>139</v>
      </c>
      <c r="H21" s="5" t="s">
        <v>139</v>
      </c>
      <c r="I21" s="5"/>
      <c r="J21" s="5"/>
      <c r="M21" s="5">
        <v>89</v>
      </c>
      <c r="N21" s="5">
        <v>0</v>
      </c>
      <c r="O21" s="5">
        <v>0</v>
      </c>
      <c r="P21" s="5">
        <v>0</v>
      </c>
    </row>
    <row r="22" spans="1:16">
      <c r="A22" s="1" t="s">
        <v>146</v>
      </c>
      <c r="C22" s="5"/>
      <c r="D22" s="1">
        <f t="shared" ref="D22:H22" si="4">SUM(D2:D21)</f>
        <v>1128</v>
      </c>
      <c r="E22" s="1">
        <f t="shared" si="4"/>
        <v>938</v>
      </c>
      <c r="F22" s="1">
        <f t="shared" si="4"/>
        <v>215</v>
      </c>
      <c r="G22" s="1">
        <f t="shared" si="4"/>
        <v>98</v>
      </c>
      <c r="H22" s="1">
        <f t="shared" si="4"/>
        <v>515</v>
      </c>
      <c r="K22" s="7">
        <f>SUM(K2:K19)</f>
        <v>-0.30550900068219505</v>
      </c>
      <c r="M22" s="5"/>
      <c r="N22" s="5"/>
      <c r="O22" s="5"/>
      <c r="P22" s="5"/>
    </row>
    <row r="23" spans="1:16">
      <c r="J23" s="3" t="s">
        <v>168</v>
      </c>
      <c r="K23" s="29">
        <f>-(K22)</f>
        <v>0.30550900068219505</v>
      </c>
      <c r="L23" s="3" t="s">
        <v>167</v>
      </c>
      <c r="M23" s="5">
        <f t="shared" ref="M23:P23" si="5">SUM(M2:M21)</f>
        <v>4694</v>
      </c>
      <c r="N23" s="5">
        <f t="shared" si="5"/>
        <v>1265</v>
      </c>
      <c r="O23" s="5">
        <f t="shared" si="5"/>
        <v>554</v>
      </c>
      <c r="P23" s="5">
        <f t="shared" si="5"/>
        <v>2141</v>
      </c>
    </row>
    <row r="24" spans="1:16">
      <c r="A24" s="25" t="s">
        <v>149</v>
      </c>
      <c r="D24" s="26">
        <v>0.17</v>
      </c>
      <c r="E24" s="27">
        <v>7.4999999999999997E-2</v>
      </c>
      <c r="F24" s="27">
        <v>0.23200000000000001</v>
      </c>
      <c r="G24" s="27">
        <v>5.0999999999999997E-2</v>
      </c>
      <c r="H24" s="27">
        <v>0.02</v>
      </c>
      <c r="J24" s="3" t="s">
        <v>102</v>
      </c>
      <c r="K24" s="29">
        <f>LN(J26)</f>
        <v>2.9957322735539909</v>
      </c>
      <c r="L24" s="3" t="s">
        <v>169</v>
      </c>
      <c r="M24" s="39">
        <f>AVERAGE(M23/D22)</f>
        <v>4.1613475177304968</v>
      </c>
      <c r="N24" s="39">
        <f t="shared" ref="N24:P24" si="6">AVERAGE(N23/F22)</f>
        <v>5.8837209302325579</v>
      </c>
      <c r="O24" s="39">
        <f t="shared" si="6"/>
        <v>5.6530612244897958</v>
      </c>
      <c r="P24" s="39">
        <f t="shared" si="6"/>
        <v>4.1572815533980583</v>
      </c>
    </row>
    <row r="25" spans="1:16">
      <c r="A25" s="1"/>
      <c r="B25" s="5"/>
      <c r="C25" s="5"/>
      <c r="D25" s="5"/>
      <c r="E25" s="31"/>
      <c r="F25" s="5"/>
      <c r="G25" s="5"/>
      <c r="H25" s="5"/>
      <c r="J25" s="3" t="s">
        <v>103</v>
      </c>
      <c r="K25" s="29">
        <f>K23/K24</f>
        <v>0.10198140981395312</v>
      </c>
    </row>
    <row r="26" spans="1:16" ht="13.2">
      <c r="A26" s="1"/>
      <c r="B26" s="5"/>
      <c r="C26" s="5"/>
      <c r="D26" s="5"/>
      <c r="E26" s="31"/>
      <c r="F26" s="5"/>
      <c r="G26" s="5"/>
      <c r="H26" s="5"/>
      <c r="I26" s="1"/>
      <c r="J26" s="4">
        <v>20</v>
      </c>
    </row>
    <row r="27" spans="1:16" ht="13.2">
      <c r="A27" s="1"/>
      <c r="B27" s="5"/>
      <c r="C27" s="8"/>
      <c r="D27" s="8"/>
      <c r="E27" s="8"/>
      <c r="F27" s="8"/>
      <c r="G27" s="8"/>
      <c r="H27" s="5"/>
    </row>
    <row r="28" spans="1:16" ht="13.2">
      <c r="A28" s="1"/>
      <c r="B28" s="5"/>
      <c r="C28" s="31"/>
      <c r="D28" s="31"/>
      <c r="E28" s="5"/>
      <c r="F28" s="31"/>
      <c r="H28" s="5"/>
    </row>
    <row r="29" spans="1:16" ht="13.2">
      <c r="C29" s="2"/>
      <c r="D29" s="40"/>
      <c r="E29" s="40"/>
      <c r="F29" s="40"/>
      <c r="H29" s="5"/>
    </row>
    <row r="30" spans="1:16" ht="13.2">
      <c r="G30" s="40"/>
      <c r="H30" s="5"/>
    </row>
    <row r="31" spans="1:16" ht="13.2">
      <c r="H31" s="5"/>
    </row>
    <row r="32" spans="1:16" ht="13.2">
      <c r="H32" s="5"/>
      <c r="I32" s="1"/>
      <c r="J32" s="5"/>
    </row>
    <row r="33" spans="1:10" ht="13.2">
      <c r="H33" s="5"/>
      <c r="I33" s="1"/>
      <c r="J33" s="5"/>
    </row>
    <row r="34" spans="1:10" ht="13.2">
      <c r="H34" s="5"/>
      <c r="I34" s="22"/>
      <c r="J34" s="5"/>
    </row>
    <row r="35" spans="1:10" ht="13.2">
      <c r="H35" s="5"/>
      <c r="I35" s="1"/>
      <c r="J35" s="5"/>
    </row>
    <row r="36" spans="1:10" ht="13.2">
      <c r="H36" s="5"/>
      <c r="I36" s="1"/>
      <c r="J36" s="5"/>
    </row>
    <row r="37" spans="1:10" ht="13.2">
      <c r="D37" s="8"/>
      <c r="E37" s="8"/>
      <c r="F37" s="8"/>
      <c r="G37" s="8"/>
      <c r="H37" s="5"/>
      <c r="I37" s="1"/>
      <c r="J37" s="5"/>
    </row>
    <row r="38" spans="1:10" ht="13.2">
      <c r="D38" s="8"/>
      <c r="E38" s="8"/>
      <c r="F38" s="8"/>
      <c r="G38" s="8"/>
    </row>
    <row r="39" spans="1:10" ht="13.2">
      <c r="D39" s="31"/>
      <c r="E39" s="31"/>
      <c r="F39" s="5"/>
      <c r="G39" s="31"/>
    </row>
    <row r="40" spans="1:10" ht="13.2">
      <c r="D40" s="40"/>
      <c r="E40" s="40"/>
      <c r="F40" s="40"/>
      <c r="G40" s="40"/>
    </row>
    <row r="48" spans="1:10" ht="13.2">
      <c r="A48" s="1"/>
      <c r="B48" s="1" t="s">
        <v>65</v>
      </c>
      <c r="C48" s="1" t="s">
        <v>67</v>
      </c>
      <c r="D48" s="1" t="s">
        <v>122</v>
      </c>
      <c r="E48" s="41" t="s">
        <v>173</v>
      </c>
      <c r="F48" s="1" t="s">
        <v>117</v>
      </c>
      <c r="G48" s="1" t="s">
        <v>33</v>
      </c>
    </row>
    <row r="49" spans="1:7" ht="15.6">
      <c r="A49" s="32">
        <v>2023</v>
      </c>
      <c r="B49" s="5">
        <v>6</v>
      </c>
      <c r="C49" s="5">
        <v>9</v>
      </c>
      <c r="D49" s="5">
        <v>4</v>
      </c>
      <c r="E49" s="31">
        <v>10</v>
      </c>
      <c r="F49" s="5">
        <v>485</v>
      </c>
      <c r="G49" s="5">
        <v>1</v>
      </c>
    </row>
    <row r="50" spans="1:7" ht="15.6">
      <c r="A50" s="32">
        <v>2022</v>
      </c>
      <c r="B50" s="5"/>
      <c r="C50" s="5"/>
      <c r="D50" s="5">
        <v>3</v>
      </c>
      <c r="E50" s="31">
        <v>3</v>
      </c>
      <c r="F50" s="5">
        <v>51</v>
      </c>
      <c r="G50" s="5"/>
    </row>
    <row r="51" spans="1:7" ht="15.6">
      <c r="A51" s="32">
        <v>2021</v>
      </c>
      <c r="B51" s="5">
        <v>2</v>
      </c>
      <c r="C51" s="5">
        <v>9</v>
      </c>
      <c r="D51" s="5"/>
      <c r="E51" s="31"/>
      <c r="F51" s="5">
        <v>47</v>
      </c>
      <c r="G51" s="5"/>
    </row>
    <row r="52" spans="1:7" ht="15.6">
      <c r="A52" s="32">
        <v>2020</v>
      </c>
      <c r="B52" s="5"/>
      <c r="C52" s="5">
        <v>82</v>
      </c>
      <c r="D52" s="5"/>
      <c r="E52" s="31"/>
      <c r="F52" s="5">
        <v>755</v>
      </c>
      <c r="G52" s="5">
        <v>10</v>
      </c>
    </row>
    <row r="53" spans="1:7" ht="13.2">
      <c r="A53" s="1">
        <v>2019</v>
      </c>
      <c r="B53" s="5"/>
      <c r="C53" s="5"/>
      <c r="D53" s="5">
        <v>22</v>
      </c>
      <c r="E53" s="5">
        <v>130</v>
      </c>
      <c r="F53" s="5">
        <v>847</v>
      </c>
      <c r="G53" s="5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Z41"/>
  <sheetViews>
    <sheetView workbookViewId="0">
      <selection activeCell="I1" sqref="I1:K1048576"/>
    </sheetView>
  </sheetViews>
  <sheetFormatPr defaultColWidth="12.6640625" defaultRowHeight="15.75" customHeight="1"/>
  <cols>
    <col min="1" max="1" width="17.6640625" customWidth="1"/>
    <col min="6" max="6" width="14.109375" customWidth="1"/>
    <col min="9" max="9" width="14.33203125" customWidth="1"/>
  </cols>
  <sheetData>
    <row r="1" spans="1:26">
      <c r="A1" s="3"/>
      <c r="B1" s="1" t="s">
        <v>5</v>
      </c>
      <c r="C1" s="1"/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4" t="s">
        <v>8</v>
      </c>
      <c r="J1" s="4" t="s">
        <v>9</v>
      </c>
      <c r="K1" s="4" t="s">
        <v>10</v>
      </c>
      <c r="M1" s="20" t="s">
        <v>135</v>
      </c>
      <c r="N1" s="20" t="s">
        <v>136</v>
      </c>
      <c r="O1" s="20" t="s">
        <v>137</v>
      </c>
      <c r="P1" s="20" t="s">
        <v>138</v>
      </c>
      <c r="V1" s="2">
        <v>2023</v>
      </c>
      <c r="W1" s="2">
        <v>2022</v>
      </c>
      <c r="X1" s="2">
        <v>2021</v>
      </c>
      <c r="Y1" s="2">
        <v>2020</v>
      </c>
      <c r="Z1" s="2">
        <v>2019</v>
      </c>
    </row>
    <row r="2" spans="1:26">
      <c r="A2" s="1" t="s">
        <v>65</v>
      </c>
      <c r="B2" s="2" t="s">
        <v>19</v>
      </c>
      <c r="C2" s="5"/>
      <c r="D2" s="5" t="s">
        <v>139</v>
      </c>
      <c r="E2" s="5" t="s">
        <v>139</v>
      </c>
      <c r="F2" s="5">
        <v>1</v>
      </c>
      <c r="G2" s="5" t="s">
        <v>139</v>
      </c>
      <c r="H2" s="5">
        <v>3</v>
      </c>
      <c r="I2" s="5">
        <f>H2/H22</f>
        <v>0.06</v>
      </c>
      <c r="J2" s="7">
        <f t="shared" ref="J2:J3" si="0">LN(I2)</f>
        <v>-2.8134107167600364</v>
      </c>
      <c r="K2" s="7">
        <f t="shared" ref="K2:K3" si="1">I2*J2</f>
        <v>-0.16880464300560219</v>
      </c>
      <c r="M2" s="5">
        <v>0</v>
      </c>
      <c r="N2" s="5">
        <v>6</v>
      </c>
      <c r="O2" s="5">
        <v>0</v>
      </c>
      <c r="P2" s="5">
        <v>18</v>
      </c>
      <c r="U2" s="1" t="s">
        <v>65</v>
      </c>
      <c r="V2" s="5">
        <v>3</v>
      </c>
      <c r="X2" s="2">
        <v>1</v>
      </c>
    </row>
    <row r="3" spans="1:26">
      <c r="A3" s="1" t="s">
        <v>67</v>
      </c>
      <c r="B3" s="2" t="s">
        <v>23</v>
      </c>
      <c r="C3" s="5"/>
      <c r="D3" s="5" t="s">
        <v>139</v>
      </c>
      <c r="E3" s="5">
        <v>4</v>
      </c>
      <c r="F3" s="5">
        <v>2</v>
      </c>
      <c r="G3" s="5" t="s">
        <v>139</v>
      </c>
      <c r="H3" s="5">
        <v>6</v>
      </c>
      <c r="I3" s="5">
        <f>H3/H22</f>
        <v>0.12</v>
      </c>
      <c r="J3" s="7">
        <f t="shared" si="0"/>
        <v>-2.120263536200091</v>
      </c>
      <c r="K3" s="7">
        <f t="shared" si="1"/>
        <v>-0.2544316243440109</v>
      </c>
      <c r="M3" s="5">
        <v>0</v>
      </c>
      <c r="N3" s="5">
        <v>20</v>
      </c>
      <c r="O3" s="5">
        <v>0</v>
      </c>
      <c r="P3" s="5">
        <v>60</v>
      </c>
      <c r="U3" s="1" t="s">
        <v>67</v>
      </c>
      <c r="V3" s="5">
        <v>6</v>
      </c>
      <c r="X3" s="2">
        <v>2</v>
      </c>
      <c r="Y3" s="2">
        <v>4</v>
      </c>
    </row>
    <row r="4" spans="1:26">
      <c r="A4" s="1" t="s">
        <v>13</v>
      </c>
      <c r="B4" s="2" t="s">
        <v>140</v>
      </c>
      <c r="C4" s="5"/>
      <c r="D4" s="5">
        <v>2</v>
      </c>
      <c r="E4" s="5" t="s">
        <v>139</v>
      </c>
      <c r="F4" s="5" t="s">
        <v>139</v>
      </c>
      <c r="G4" s="5" t="s">
        <v>139</v>
      </c>
      <c r="H4" s="5" t="s">
        <v>139</v>
      </c>
      <c r="I4" s="5"/>
      <c r="J4" s="7"/>
      <c r="K4" s="7"/>
      <c r="M4" s="5">
        <v>2</v>
      </c>
      <c r="N4" s="5">
        <v>0</v>
      </c>
      <c r="O4" s="5">
        <v>0</v>
      </c>
      <c r="P4" s="5">
        <v>0</v>
      </c>
      <c r="U4" s="1" t="s">
        <v>18</v>
      </c>
      <c r="V4" s="5">
        <v>5</v>
      </c>
      <c r="W4" s="2">
        <v>5</v>
      </c>
      <c r="X4" s="2">
        <v>9</v>
      </c>
      <c r="Y4" s="2">
        <v>4</v>
      </c>
      <c r="Z4" s="2">
        <v>7</v>
      </c>
    </row>
    <row r="5" spans="1:26">
      <c r="A5" s="1" t="s">
        <v>18</v>
      </c>
      <c r="B5" s="2" t="s">
        <v>19</v>
      </c>
      <c r="C5" s="5"/>
      <c r="D5" s="5">
        <v>7</v>
      </c>
      <c r="E5" s="5">
        <v>4</v>
      </c>
      <c r="F5" s="5">
        <v>9</v>
      </c>
      <c r="G5" s="5">
        <v>5</v>
      </c>
      <c r="H5" s="5">
        <v>5</v>
      </c>
      <c r="I5" s="5">
        <f>H5/H22</f>
        <v>0.1</v>
      </c>
      <c r="J5" s="7">
        <f t="shared" ref="J5:J9" si="2">LN(I5)</f>
        <v>-2.3025850929940455</v>
      </c>
      <c r="K5" s="7">
        <f t="shared" ref="K5:K9" si="3">I5*J5</f>
        <v>-0.23025850929940456</v>
      </c>
      <c r="M5" s="5">
        <v>56</v>
      </c>
      <c r="N5" s="5">
        <v>72</v>
      </c>
      <c r="O5" s="5">
        <v>40</v>
      </c>
      <c r="P5" s="5">
        <v>25</v>
      </c>
      <c r="U5" s="1" t="s">
        <v>22</v>
      </c>
      <c r="V5" s="5">
        <v>10</v>
      </c>
      <c r="W5" s="2">
        <v>6</v>
      </c>
      <c r="X5" s="2">
        <v>4</v>
      </c>
      <c r="Z5" s="2">
        <v>1</v>
      </c>
    </row>
    <row r="6" spans="1:26">
      <c r="A6" s="1" t="s">
        <v>22</v>
      </c>
      <c r="B6" s="2" t="s">
        <v>23</v>
      </c>
      <c r="C6" s="5"/>
      <c r="D6" s="5">
        <v>1</v>
      </c>
      <c r="E6" s="5" t="s">
        <v>139</v>
      </c>
      <c r="F6" s="5">
        <v>4</v>
      </c>
      <c r="G6" s="5">
        <v>6</v>
      </c>
      <c r="H6" s="5">
        <v>10</v>
      </c>
      <c r="I6" s="5">
        <f>H6/H22</f>
        <v>0.2</v>
      </c>
      <c r="J6" s="7">
        <f t="shared" si="2"/>
        <v>-1.6094379124341003</v>
      </c>
      <c r="K6" s="7">
        <f t="shared" si="3"/>
        <v>-0.32188758248682009</v>
      </c>
      <c r="M6" s="5">
        <v>6</v>
      </c>
      <c r="N6" s="5">
        <v>24</v>
      </c>
      <c r="O6" s="5">
        <v>36</v>
      </c>
      <c r="P6" s="5">
        <v>40</v>
      </c>
      <c r="U6" s="1" t="s">
        <v>25</v>
      </c>
      <c r="V6" s="5">
        <v>1</v>
      </c>
      <c r="W6" s="2">
        <v>34</v>
      </c>
      <c r="X6" s="2">
        <v>12</v>
      </c>
      <c r="Y6" s="2">
        <v>7</v>
      </c>
      <c r="Z6" s="2">
        <v>82</v>
      </c>
    </row>
    <row r="7" spans="1:26">
      <c r="A7" s="1" t="s">
        <v>25</v>
      </c>
      <c r="B7" s="2" t="s">
        <v>23</v>
      </c>
      <c r="C7" s="1" t="s">
        <v>24</v>
      </c>
      <c r="D7" s="5">
        <v>82</v>
      </c>
      <c r="E7" s="5">
        <v>7</v>
      </c>
      <c r="F7" s="5">
        <v>12</v>
      </c>
      <c r="G7" s="5">
        <v>34</v>
      </c>
      <c r="H7" s="5">
        <v>1</v>
      </c>
      <c r="I7" s="5">
        <f>H7/H22</f>
        <v>0.02</v>
      </c>
      <c r="J7" s="7">
        <f t="shared" si="2"/>
        <v>-3.912023005428146</v>
      </c>
      <c r="K7" s="7">
        <f t="shared" si="3"/>
        <v>-7.824046010856292E-2</v>
      </c>
      <c r="M7" s="5">
        <v>328</v>
      </c>
      <c r="N7" s="5">
        <v>48</v>
      </c>
      <c r="O7" s="5">
        <v>144</v>
      </c>
      <c r="P7" s="5">
        <v>4</v>
      </c>
      <c r="U7" s="1" t="s">
        <v>28</v>
      </c>
      <c r="V7" s="5">
        <v>6</v>
      </c>
      <c r="W7" s="2">
        <v>6</v>
      </c>
      <c r="X7" s="2">
        <v>4</v>
      </c>
      <c r="Y7" s="2">
        <v>2</v>
      </c>
    </row>
    <row r="8" spans="1:26">
      <c r="A8" s="1" t="s">
        <v>28</v>
      </c>
      <c r="B8" s="2" t="s">
        <v>19</v>
      </c>
      <c r="C8" s="1"/>
      <c r="D8" s="5" t="s">
        <v>139</v>
      </c>
      <c r="E8" s="5">
        <v>2</v>
      </c>
      <c r="F8" s="5">
        <v>4</v>
      </c>
      <c r="G8" s="5">
        <v>6</v>
      </c>
      <c r="H8" s="5">
        <v>6</v>
      </c>
      <c r="I8" s="5">
        <f>H8/H22</f>
        <v>0.12</v>
      </c>
      <c r="J8" s="7">
        <f t="shared" si="2"/>
        <v>-2.120263536200091</v>
      </c>
      <c r="K8" s="7">
        <f t="shared" si="3"/>
        <v>-0.2544316243440109</v>
      </c>
      <c r="M8" s="5">
        <v>0</v>
      </c>
      <c r="N8" s="5">
        <v>16</v>
      </c>
      <c r="O8" s="5">
        <v>24</v>
      </c>
      <c r="P8" s="5">
        <v>24</v>
      </c>
      <c r="U8" s="1" t="s">
        <v>77</v>
      </c>
      <c r="V8" s="5">
        <v>1</v>
      </c>
    </row>
    <row r="9" spans="1:26">
      <c r="A9" s="1" t="s">
        <v>77</v>
      </c>
      <c r="B9" s="2" t="s">
        <v>140</v>
      </c>
      <c r="C9" s="1"/>
      <c r="D9" s="5" t="s">
        <v>139</v>
      </c>
      <c r="E9" s="5" t="s">
        <v>139</v>
      </c>
      <c r="F9" s="5" t="s">
        <v>139</v>
      </c>
      <c r="G9" s="5" t="s">
        <v>139</v>
      </c>
      <c r="H9" s="5">
        <v>1</v>
      </c>
      <c r="I9" s="5">
        <f>H9/H22</f>
        <v>0.02</v>
      </c>
      <c r="J9" s="7">
        <f t="shared" si="2"/>
        <v>-3.912023005428146</v>
      </c>
      <c r="K9" s="7">
        <f t="shared" si="3"/>
        <v>-7.824046010856292E-2</v>
      </c>
      <c r="M9" s="5">
        <v>0</v>
      </c>
      <c r="N9" s="5">
        <v>0</v>
      </c>
      <c r="O9" s="5">
        <v>0</v>
      </c>
      <c r="P9" s="5">
        <v>4</v>
      </c>
      <c r="U9" s="1" t="s">
        <v>30</v>
      </c>
      <c r="V9" s="5">
        <v>8</v>
      </c>
      <c r="W9" s="2">
        <v>12</v>
      </c>
      <c r="X9" s="2">
        <v>4</v>
      </c>
      <c r="Z9" s="2">
        <v>16</v>
      </c>
    </row>
    <row r="10" spans="1:26">
      <c r="A10" s="1" t="s">
        <v>79</v>
      </c>
      <c r="B10" s="2" t="s">
        <v>140</v>
      </c>
      <c r="C10" s="1"/>
      <c r="D10" s="5" t="s">
        <v>139</v>
      </c>
      <c r="E10" s="5" t="s">
        <v>139</v>
      </c>
      <c r="F10" s="5" t="s">
        <v>139</v>
      </c>
      <c r="G10" s="5" t="s">
        <v>139</v>
      </c>
      <c r="H10" s="5" t="s">
        <v>139</v>
      </c>
      <c r="I10" s="5"/>
      <c r="J10" s="7"/>
      <c r="K10" s="7"/>
      <c r="M10" s="5">
        <v>0</v>
      </c>
      <c r="N10" s="5">
        <v>0</v>
      </c>
      <c r="O10" s="5">
        <v>0</v>
      </c>
      <c r="P10" s="5">
        <v>0</v>
      </c>
      <c r="U10" s="1" t="s">
        <v>33</v>
      </c>
      <c r="V10" s="5">
        <v>4</v>
      </c>
      <c r="W10" s="2">
        <v>2</v>
      </c>
      <c r="Y10" s="2">
        <v>2</v>
      </c>
    </row>
    <row r="11" spans="1:26">
      <c r="A11" s="1" t="s">
        <v>30</v>
      </c>
      <c r="B11" s="2" t="s">
        <v>140</v>
      </c>
      <c r="C11" s="1" t="s">
        <v>70</v>
      </c>
      <c r="D11" s="5">
        <v>16</v>
      </c>
      <c r="E11" s="5" t="s">
        <v>139</v>
      </c>
      <c r="F11" s="5">
        <v>4</v>
      </c>
      <c r="G11" s="5">
        <v>12</v>
      </c>
      <c r="H11" s="5">
        <v>8</v>
      </c>
      <c r="I11" s="5">
        <f>H11/H22</f>
        <v>0.16</v>
      </c>
      <c r="J11" s="7">
        <f>LN(I11)</f>
        <v>-1.8325814637483102</v>
      </c>
      <c r="K11" s="7">
        <f t="shared" ref="K11:K14" si="4">I11*J11</f>
        <v>-0.29321303419972966</v>
      </c>
      <c r="M11" s="5">
        <v>80</v>
      </c>
      <c r="N11" s="5">
        <v>20</v>
      </c>
      <c r="O11" s="5">
        <v>60</v>
      </c>
      <c r="P11" s="5">
        <v>40</v>
      </c>
      <c r="U11" s="1" t="s">
        <v>86</v>
      </c>
      <c r="V11" s="5">
        <v>3</v>
      </c>
      <c r="Z11" s="2">
        <v>1</v>
      </c>
    </row>
    <row r="12" spans="1:26">
      <c r="A12" s="1" t="s">
        <v>32</v>
      </c>
      <c r="B12" s="2" t="s">
        <v>31</v>
      </c>
      <c r="C12" s="5"/>
      <c r="D12" s="5">
        <v>2</v>
      </c>
      <c r="E12" s="5" t="s">
        <v>139</v>
      </c>
      <c r="F12" s="5" t="s">
        <v>139</v>
      </c>
      <c r="G12" s="5" t="s">
        <v>139</v>
      </c>
      <c r="H12" s="5" t="s">
        <v>139</v>
      </c>
      <c r="I12" s="5"/>
      <c r="J12" s="7"/>
      <c r="K12" s="7">
        <f t="shared" si="4"/>
        <v>0</v>
      </c>
      <c r="M12" s="5">
        <v>12</v>
      </c>
      <c r="N12" s="5">
        <v>0</v>
      </c>
      <c r="O12" s="5">
        <v>0</v>
      </c>
      <c r="P12" s="5">
        <v>0</v>
      </c>
      <c r="U12" s="1" t="s">
        <v>75</v>
      </c>
      <c r="V12" s="5">
        <v>3</v>
      </c>
    </row>
    <row r="13" spans="1:26">
      <c r="A13" s="1" t="s">
        <v>33</v>
      </c>
      <c r="B13" s="8" t="s">
        <v>23</v>
      </c>
      <c r="C13" s="5"/>
      <c r="D13" s="5" t="s">
        <v>139</v>
      </c>
      <c r="E13" s="5">
        <v>2</v>
      </c>
      <c r="F13" s="5" t="s">
        <v>139</v>
      </c>
      <c r="G13" s="5">
        <v>2</v>
      </c>
      <c r="H13" s="5">
        <v>4</v>
      </c>
      <c r="I13" s="5">
        <f>H13/H22</f>
        <v>0.08</v>
      </c>
      <c r="J13" s="7">
        <f t="shared" ref="J13:J14" si="5">LN(I13)</f>
        <v>-2.5257286443082556</v>
      </c>
      <c r="K13" s="7">
        <f t="shared" si="4"/>
        <v>-0.20205829154466046</v>
      </c>
      <c r="M13" s="5">
        <v>0</v>
      </c>
      <c r="N13" s="5">
        <v>0</v>
      </c>
      <c r="O13" s="5">
        <v>6</v>
      </c>
      <c r="P13" s="5">
        <v>12</v>
      </c>
    </row>
    <row r="14" spans="1:26">
      <c r="A14" s="1" t="s">
        <v>86</v>
      </c>
      <c r="B14" s="8" t="s">
        <v>23</v>
      </c>
      <c r="C14" s="5"/>
      <c r="D14" s="5">
        <v>1</v>
      </c>
      <c r="E14" s="5" t="s">
        <v>139</v>
      </c>
      <c r="F14" s="5" t="s">
        <v>139</v>
      </c>
      <c r="G14" s="5" t="s">
        <v>139</v>
      </c>
      <c r="H14" s="5">
        <v>3</v>
      </c>
      <c r="I14" s="5">
        <f>H14/H22</f>
        <v>0.06</v>
      </c>
      <c r="J14" s="7">
        <f t="shared" si="5"/>
        <v>-2.8134107167600364</v>
      </c>
      <c r="K14" s="7">
        <f t="shared" si="4"/>
        <v>-0.16880464300560219</v>
      </c>
      <c r="M14" s="5">
        <v>7</v>
      </c>
      <c r="N14" s="5">
        <v>0</v>
      </c>
      <c r="O14" s="5">
        <v>0</v>
      </c>
      <c r="P14" s="5">
        <v>21</v>
      </c>
    </row>
    <row r="15" spans="1:26">
      <c r="A15" s="1" t="s">
        <v>36</v>
      </c>
      <c r="B15" s="8" t="s">
        <v>23</v>
      </c>
      <c r="C15" s="5"/>
      <c r="D15" s="5">
        <v>2</v>
      </c>
      <c r="E15" s="5" t="s">
        <v>139</v>
      </c>
      <c r="F15" s="5" t="s">
        <v>139</v>
      </c>
      <c r="G15" s="5" t="s">
        <v>139</v>
      </c>
      <c r="H15" s="5" t="s">
        <v>139</v>
      </c>
      <c r="I15" s="5"/>
      <c r="J15" s="7"/>
      <c r="K15" s="7"/>
      <c r="M15" s="5">
        <v>12</v>
      </c>
      <c r="N15" s="5">
        <v>0</v>
      </c>
      <c r="O15" s="5">
        <v>0</v>
      </c>
      <c r="P15" s="5">
        <v>0</v>
      </c>
    </row>
    <row r="16" spans="1:26">
      <c r="A16" s="1" t="s">
        <v>37</v>
      </c>
      <c r="B16" s="2" t="s">
        <v>31</v>
      </c>
      <c r="C16" s="5"/>
      <c r="D16" s="5" t="s">
        <v>139</v>
      </c>
      <c r="E16" s="5" t="s">
        <v>139</v>
      </c>
      <c r="F16" s="5">
        <v>3</v>
      </c>
      <c r="G16" s="5" t="s">
        <v>139</v>
      </c>
      <c r="H16" s="5" t="s">
        <v>139</v>
      </c>
      <c r="I16" s="5"/>
      <c r="J16" s="7"/>
      <c r="K16" s="7"/>
      <c r="L16" s="5"/>
      <c r="M16" s="5">
        <v>0</v>
      </c>
      <c r="N16" s="5">
        <v>9</v>
      </c>
      <c r="O16" s="5">
        <v>0</v>
      </c>
      <c r="P16" s="5">
        <v>0</v>
      </c>
    </row>
    <row r="17" spans="1:16">
      <c r="A17" s="1" t="s">
        <v>75</v>
      </c>
      <c r="B17" s="2" t="s">
        <v>56</v>
      </c>
      <c r="C17" s="5"/>
      <c r="D17" s="5" t="s">
        <v>139</v>
      </c>
      <c r="E17" s="5" t="s">
        <v>139</v>
      </c>
      <c r="F17" s="5" t="s">
        <v>139</v>
      </c>
      <c r="G17" s="5" t="s">
        <v>139</v>
      </c>
      <c r="H17" s="5">
        <v>3</v>
      </c>
      <c r="I17" s="5">
        <f>H17/H22</f>
        <v>0.06</v>
      </c>
      <c r="J17" s="7">
        <f>LN(I17)</f>
        <v>-2.8134107167600364</v>
      </c>
      <c r="K17" s="7">
        <f>I17*J17</f>
        <v>-0.16880464300560219</v>
      </c>
      <c r="M17" s="5">
        <v>0</v>
      </c>
      <c r="N17" s="5">
        <v>0</v>
      </c>
      <c r="O17" s="5">
        <v>0</v>
      </c>
      <c r="P17" s="5">
        <v>24</v>
      </c>
    </row>
    <row r="18" spans="1:16">
      <c r="A18" s="1" t="s">
        <v>41</v>
      </c>
      <c r="B18" s="2" t="s">
        <v>140</v>
      </c>
      <c r="C18" s="5"/>
      <c r="D18" s="5">
        <v>2</v>
      </c>
      <c r="E18" s="5" t="s">
        <v>139</v>
      </c>
      <c r="F18" s="5" t="s">
        <v>139</v>
      </c>
      <c r="G18" s="5" t="s">
        <v>139</v>
      </c>
      <c r="H18" s="5" t="s">
        <v>139</v>
      </c>
      <c r="I18" s="5"/>
      <c r="J18" s="5"/>
      <c r="K18" s="5"/>
      <c r="L18" s="5"/>
      <c r="M18" s="5">
        <v>8</v>
      </c>
      <c r="N18" s="5">
        <v>0</v>
      </c>
      <c r="O18" s="5">
        <v>0</v>
      </c>
      <c r="P18" s="5">
        <v>0</v>
      </c>
    </row>
    <row r="19" spans="1:16" ht="15.75" customHeight="1">
      <c r="A19" s="21" t="s">
        <v>50</v>
      </c>
      <c r="B19" s="2" t="s">
        <v>23</v>
      </c>
      <c r="C19" s="5"/>
      <c r="D19" s="5">
        <v>2</v>
      </c>
      <c r="E19" s="5" t="s">
        <v>139</v>
      </c>
      <c r="F19" s="5" t="s">
        <v>139</v>
      </c>
      <c r="G19" s="5" t="s">
        <v>139</v>
      </c>
      <c r="H19" s="5" t="s">
        <v>139</v>
      </c>
      <c r="I19" s="5"/>
      <c r="J19" s="5"/>
      <c r="K19" s="5"/>
      <c r="L19" s="5"/>
      <c r="M19" s="5">
        <v>16</v>
      </c>
      <c r="N19" s="5">
        <v>0</v>
      </c>
      <c r="O19" s="5">
        <v>0</v>
      </c>
      <c r="P19" s="5">
        <v>0</v>
      </c>
    </row>
    <row r="20" spans="1:16" ht="15.75" customHeight="1">
      <c r="A20" s="21" t="s">
        <v>44</v>
      </c>
      <c r="B20" s="2" t="s">
        <v>23</v>
      </c>
      <c r="C20" s="5"/>
      <c r="D20" s="5">
        <v>11</v>
      </c>
      <c r="E20" s="5" t="s">
        <v>139</v>
      </c>
      <c r="F20" s="5" t="s">
        <v>139</v>
      </c>
      <c r="G20" s="5" t="s">
        <v>139</v>
      </c>
      <c r="H20" s="5" t="s">
        <v>139</v>
      </c>
      <c r="I20" s="5"/>
      <c r="J20" s="5"/>
      <c r="K20" s="5"/>
      <c r="L20" s="5"/>
      <c r="M20" s="5">
        <v>44</v>
      </c>
      <c r="N20" s="5">
        <v>0</v>
      </c>
      <c r="O20" s="5">
        <v>0</v>
      </c>
      <c r="P20" s="5">
        <v>0</v>
      </c>
    </row>
    <row r="21" spans="1:16">
      <c r="A21" s="1" t="s">
        <v>182</v>
      </c>
      <c r="D21" s="5" t="s">
        <v>139</v>
      </c>
      <c r="E21" s="5" t="s">
        <v>139</v>
      </c>
      <c r="F21" s="5">
        <v>1</v>
      </c>
      <c r="G21" s="5" t="s">
        <v>139</v>
      </c>
      <c r="H21" s="5" t="s">
        <v>139</v>
      </c>
      <c r="I21" s="5"/>
      <c r="J21" s="5"/>
      <c r="K21" s="5"/>
      <c r="L21" s="5"/>
      <c r="M21" s="5">
        <v>0</v>
      </c>
      <c r="N21" s="5">
        <v>8</v>
      </c>
      <c r="O21" s="5">
        <v>0</v>
      </c>
      <c r="P21" s="5">
        <v>0</v>
      </c>
    </row>
    <row r="22" spans="1:16">
      <c r="A22" s="1" t="s">
        <v>146</v>
      </c>
      <c r="D22" s="1">
        <f t="shared" ref="D22:H22" si="6">SUM(D2:D21)</f>
        <v>128</v>
      </c>
      <c r="E22" s="1">
        <f t="shared" si="6"/>
        <v>19</v>
      </c>
      <c r="F22" s="1">
        <f t="shared" si="6"/>
        <v>40</v>
      </c>
      <c r="G22" s="1">
        <f t="shared" si="6"/>
        <v>65</v>
      </c>
      <c r="H22" s="1">
        <f t="shared" si="6"/>
        <v>50</v>
      </c>
      <c r="K22" s="17">
        <f>SUM(K2:K21)</f>
        <v>-2.219175515452569</v>
      </c>
      <c r="L22" s="1" t="s">
        <v>183</v>
      </c>
      <c r="M22" s="5">
        <f t="shared" ref="M22:P22" si="7">SUM(M2:M21)</f>
        <v>571</v>
      </c>
      <c r="N22" s="5">
        <f t="shared" si="7"/>
        <v>223</v>
      </c>
      <c r="O22" s="5">
        <f t="shared" si="7"/>
        <v>310</v>
      </c>
      <c r="P22" s="5">
        <f t="shared" si="7"/>
        <v>272</v>
      </c>
    </row>
    <row r="23" spans="1:16">
      <c r="A23" s="1"/>
      <c r="C23" s="5"/>
      <c r="D23" s="5"/>
      <c r="E23" s="5"/>
      <c r="F23" s="5"/>
      <c r="G23" s="5"/>
      <c r="H23" s="5"/>
      <c r="J23" s="3" t="s">
        <v>168</v>
      </c>
      <c r="K23" s="29">
        <f>-(K22)</f>
        <v>2.219175515452569</v>
      </c>
      <c r="L23" s="1" t="s">
        <v>169</v>
      </c>
      <c r="M23" s="33">
        <f>AVERAGE(M22/D22)</f>
        <v>4.4609375</v>
      </c>
      <c r="N23" s="20">
        <f t="shared" ref="N23:P23" si="8">AVERAGE(N22/F22)</f>
        <v>5.5750000000000002</v>
      </c>
      <c r="O23" s="33">
        <f t="shared" si="8"/>
        <v>4.7692307692307692</v>
      </c>
      <c r="P23" s="20">
        <f t="shared" si="8"/>
        <v>5.44</v>
      </c>
    </row>
    <row r="24" spans="1:16">
      <c r="A24" s="25" t="s">
        <v>149</v>
      </c>
      <c r="D24" s="26">
        <v>0.76600000000000001</v>
      </c>
      <c r="E24" s="27">
        <v>0.37</v>
      </c>
      <c r="F24" s="27">
        <v>0.4</v>
      </c>
      <c r="G24" s="27">
        <v>0.71</v>
      </c>
      <c r="H24" s="27">
        <v>0.18</v>
      </c>
      <c r="J24" s="3" t="s">
        <v>102</v>
      </c>
      <c r="K24" s="29">
        <f>LN(11)</f>
        <v>2.3978952727983707</v>
      </c>
      <c r="L24" s="1"/>
    </row>
    <row r="25" spans="1:16">
      <c r="J25" s="3" t="s">
        <v>103</v>
      </c>
      <c r="K25" s="29">
        <f>K23/K24</f>
        <v>0.92546807219931926</v>
      </c>
    </row>
    <row r="26" spans="1:16" ht="13.2">
      <c r="I26" s="1" t="s">
        <v>181</v>
      </c>
      <c r="J26" s="4">
        <v>11</v>
      </c>
    </row>
    <row r="28" spans="1:16" ht="13.2">
      <c r="D28" s="2" t="s">
        <v>172</v>
      </c>
    </row>
    <row r="29" spans="1:16" ht="13.2">
      <c r="C29" s="5" t="s">
        <v>19</v>
      </c>
      <c r="D29" s="5" t="s">
        <v>152</v>
      </c>
      <c r="E29" s="5" t="s">
        <v>140</v>
      </c>
      <c r="F29" s="5" t="s">
        <v>56</v>
      </c>
    </row>
    <row r="30" spans="1:16" ht="13.2">
      <c r="C30" s="2">
        <f>D5</f>
        <v>7</v>
      </c>
      <c r="D30" s="2">
        <f>D6+D12+D14+D15+D19+D20+D7</f>
        <v>101</v>
      </c>
      <c r="E30" s="2">
        <f>D4+D18+D11</f>
        <v>20</v>
      </c>
      <c r="F30" s="2">
        <v>0</v>
      </c>
    </row>
    <row r="34" spans="1:7" ht="13.2">
      <c r="G34" s="5"/>
    </row>
    <row r="35" spans="1:7" ht="13.2">
      <c r="G35" s="5"/>
    </row>
    <row r="36" spans="1:7" ht="15.6">
      <c r="A36" s="21"/>
      <c r="B36" s="5"/>
      <c r="C36" s="5"/>
      <c r="D36" s="5"/>
      <c r="E36" s="5"/>
      <c r="F36" s="5"/>
      <c r="G36" s="5"/>
    </row>
    <row r="37" spans="1:7" ht="13.2">
      <c r="A37" s="1"/>
      <c r="B37" s="5"/>
      <c r="C37" s="5"/>
      <c r="D37" s="5"/>
      <c r="E37" s="5"/>
      <c r="F37" s="5"/>
      <c r="G37" s="5"/>
    </row>
    <row r="38" spans="1:7" ht="13.2">
      <c r="G38" s="5"/>
    </row>
    <row r="39" spans="1:7" ht="13.2">
      <c r="D39" s="2">
        <v>2023</v>
      </c>
      <c r="G39" s="5"/>
    </row>
    <row r="40" spans="1:7" ht="13.2">
      <c r="C40" s="5" t="s">
        <v>19</v>
      </c>
      <c r="D40" s="5" t="s">
        <v>152</v>
      </c>
      <c r="E40" s="5" t="s">
        <v>140</v>
      </c>
      <c r="F40" s="5" t="s">
        <v>56</v>
      </c>
    </row>
    <row r="41" spans="1:7" ht="13.2">
      <c r="C41" s="2">
        <f>H2+H5+H8</f>
        <v>14</v>
      </c>
      <c r="D41" s="2">
        <f>H3+H6+H13+H14+H7</f>
        <v>24</v>
      </c>
      <c r="E41" s="2">
        <f>H11+H9</f>
        <v>9</v>
      </c>
      <c r="F41" s="2">
        <v>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outlinePr summaryBelow="0" summaryRight="0"/>
  </sheetPr>
  <dimension ref="A1:AG70"/>
  <sheetViews>
    <sheetView workbookViewId="0">
      <selection activeCell="D12" sqref="D12"/>
    </sheetView>
  </sheetViews>
  <sheetFormatPr defaultColWidth="12.6640625" defaultRowHeight="15.75" customHeight="1"/>
  <cols>
    <col min="1" max="1" width="17.77734375" customWidth="1"/>
    <col min="7" max="7" width="13.6640625" customWidth="1"/>
    <col min="8" max="8" width="14.109375" customWidth="1"/>
  </cols>
  <sheetData>
    <row r="1" spans="1:33">
      <c r="A1" s="3" t="s">
        <v>162</v>
      </c>
      <c r="B1" s="1" t="s">
        <v>5</v>
      </c>
      <c r="C1" s="1"/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4">
        <v>2024</v>
      </c>
      <c r="J1" s="4"/>
      <c r="K1" s="4"/>
      <c r="L1" s="4"/>
      <c r="M1" s="4"/>
      <c r="N1" s="4"/>
      <c r="O1" s="4"/>
      <c r="P1" s="4" t="s">
        <v>8</v>
      </c>
      <c r="Q1" s="4" t="s">
        <v>9</v>
      </c>
      <c r="R1" s="4" t="s">
        <v>10</v>
      </c>
      <c r="T1" s="20" t="s">
        <v>135</v>
      </c>
      <c r="U1" s="20" t="s">
        <v>136</v>
      </c>
      <c r="V1" s="20" t="s">
        <v>137</v>
      </c>
      <c r="W1" s="20" t="s">
        <v>138</v>
      </c>
      <c r="AC1" s="2">
        <v>2023</v>
      </c>
      <c r="AD1" s="2">
        <v>2022</v>
      </c>
      <c r="AE1" s="2">
        <v>2021</v>
      </c>
      <c r="AF1" s="2">
        <v>2020</v>
      </c>
      <c r="AG1" s="2">
        <v>2019</v>
      </c>
    </row>
    <row r="2" spans="1:33">
      <c r="A2" s="1" t="s">
        <v>65</v>
      </c>
      <c r="B2" s="2" t="s">
        <v>19</v>
      </c>
      <c r="C2" s="5"/>
      <c r="D2" s="5" t="s">
        <v>139</v>
      </c>
      <c r="E2" s="5" t="s">
        <v>139</v>
      </c>
      <c r="F2" s="5" t="s">
        <v>139</v>
      </c>
      <c r="G2" s="5" t="s">
        <v>139</v>
      </c>
      <c r="H2" s="5">
        <v>1</v>
      </c>
      <c r="I2" s="11"/>
      <c r="J2" s="11"/>
      <c r="K2" s="11"/>
      <c r="L2" s="11"/>
      <c r="M2" s="11"/>
      <c r="N2" s="11"/>
      <c r="O2" s="11"/>
      <c r="P2" s="11">
        <f>H2/H25</f>
        <v>3.8610038610038611E-3</v>
      </c>
      <c r="Q2" s="17">
        <f>LN(P2)</f>
        <v>-5.5568280616995374</v>
      </c>
      <c r="R2" s="17">
        <f>Q2*P2</f>
        <v>-2.1454934601156515E-2</v>
      </c>
      <c r="T2" s="5">
        <v>0</v>
      </c>
      <c r="U2" s="5">
        <v>0</v>
      </c>
      <c r="V2" s="5">
        <v>0</v>
      </c>
      <c r="W2" s="5">
        <v>8</v>
      </c>
      <c r="AB2" s="1" t="s">
        <v>65</v>
      </c>
      <c r="AC2" s="5">
        <v>1</v>
      </c>
    </row>
    <row r="3" spans="1:33">
      <c r="A3" s="1" t="s">
        <v>67</v>
      </c>
      <c r="B3" s="2" t="s">
        <v>23</v>
      </c>
      <c r="C3" s="5"/>
      <c r="D3" s="5" t="s">
        <v>139</v>
      </c>
      <c r="E3" s="5">
        <v>7</v>
      </c>
      <c r="F3" s="5">
        <v>3</v>
      </c>
      <c r="G3" s="5">
        <v>9</v>
      </c>
      <c r="H3" s="5" t="s">
        <v>139</v>
      </c>
      <c r="I3" s="42">
        <v>13</v>
      </c>
      <c r="J3" s="43"/>
      <c r="K3" s="5" t="s">
        <v>127</v>
      </c>
      <c r="L3" s="5">
        <v>17</v>
      </c>
      <c r="M3" s="5"/>
      <c r="N3" s="5"/>
      <c r="O3" s="43"/>
      <c r="P3" s="43">
        <v>0</v>
      </c>
      <c r="Q3" s="17">
        <v>0</v>
      </c>
      <c r="R3" s="17">
        <v>0</v>
      </c>
      <c r="T3" s="5">
        <v>0</v>
      </c>
      <c r="U3" s="5">
        <v>30</v>
      </c>
      <c r="V3" s="5">
        <v>90</v>
      </c>
      <c r="W3" s="5">
        <v>0</v>
      </c>
      <c r="AB3" s="1" t="s">
        <v>18</v>
      </c>
      <c r="AC3" s="5">
        <v>13</v>
      </c>
      <c r="AG3" s="2">
        <v>1</v>
      </c>
    </row>
    <row r="4" spans="1:33">
      <c r="A4" s="1" t="s">
        <v>13</v>
      </c>
      <c r="B4" s="2" t="s">
        <v>140</v>
      </c>
      <c r="C4" s="5"/>
      <c r="D4" s="5">
        <v>5</v>
      </c>
      <c r="E4" s="5" t="s">
        <v>139</v>
      </c>
      <c r="F4" s="5">
        <v>1</v>
      </c>
      <c r="G4" s="5" t="s">
        <v>139</v>
      </c>
      <c r="H4" s="5" t="s">
        <v>139</v>
      </c>
      <c r="I4" s="42">
        <v>1</v>
      </c>
      <c r="J4" s="44"/>
      <c r="K4" s="5" t="s">
        <v>117</v>
      </c>
      <c r="L4" s="5">
        <v>108</v>
      </c>
      <c r="M4" s="5"/>
      <c r="N4" s="5"/>
      <c r="O4" s="44"/>
      <c r="P4" s="44">
        <v>0</v>
      </c>
      <c r="Q4" s="17">
        <v>0</v>
      </c>
      <c r="R4" s="17">
        <v>0</v>
      </c>
      <c r="T4" s="5">
        <v>5</v>
      </c>
      <c r="U4" s="5">
        <v>1</v>
      </c>
      <c r="V4" s="5">
        <v>0</v>
      </c>
      <c r="W4" s="5">
        <v>0</v>
      </c>
      <c r="AB4" s="1" t="s">
        <v>71</v>
      </c>
      <c r="AC4" s="5">
        <v>17</v>
      </c>
      <c r="AF4" s="2">
        <v>15</v>
      </c>
    </row>
    <row r="5" spans="1:33">
      <c r="A5" s="1" t="s">
        <v>18</v>
      </c>
      <c r="B5" s="2" t="s">
        <v>19</v>
      </c>
      <c r="C5" s="5"/>
      <c r="D5" s="5">
        <v>1</v>
      </c>
      <c r="E5" s="5" t="s">
        <v>139</v>
      </c>
      <c r="F5" s="5" t="s">
        <v>139</v>
      </c>
      <c r="G5" s="5" t="s">
        <v>139</v>
      </c>
      <c r="H5" s="5">
        <v>13</v>
      </c>
      <c r="I5" s="42"/>
      <c r="J5" s="6"/>
      <c r="K5" s="5" t="s">
        <v>25</v>
      </c>
      <c r="L5" s="5">
        <v>98</v>
      </c>
      <c r="M5" s="5"/>
      <c r="N5" s="5"/>
      <c r="O5" s="6"/>
      <c r="P5" s="6">
        <f>H5/H25</f>
        <v>5.019305019305019E-2</v>
      </c>
      <c r="Q5" s="17">
        <f t="shared" ref="Q5:Q7" si="0">LN(P5)</f>
        <v>-2.9918787042380011</v>
      </c>
      <c r="R5" s="17">
        <f t="shared" ref="R5:R11" si="1">Q5*P5</f>
        <v>-0.15017151797333594</v>
      </c>
      <c r="T5" s="5">
        <v>8</v>
      </c>
      <c r="U5" s="5">
        <v>0</v>
      </c>
      <c r="V5" s="5">
        <v>0</v>
      </c>
      <c r="W5" s="5">
        <v>104</v>
      </c>
      <c r="AB5" s="1" t="s">
        <v>22</v>
      </c>
      <c r="AC5" s="5">
        <v>4</v>
      </c>
      <c r="AD5" s="2">
        <v>14</v>
      </c>
      <c r="AE5" s="2">
        <v>12</v>
      </c>
      <c r="AF5" s="2">
        <v>45</v>
      </c>
      <c r="AG5" s="2">
        <v>22</v>
      </c>
    </row>
    <row r="6" spans="1:33">
      <c r="A6" s="1" t="s">
        <v>71</v>
      </c>
      <c r="B6" s="2" t="s">
        <v>23</v>
      </c>
      <c r="C6" s="5"/>
      <c r="D6" s="5" t="s">
        <v>139</v>
      </c>
      <c r="E6" s="5">
        <v>15</v>
      </c>
      <c r="F6" s="5" t="s">
        <v>139</v>
      </c>
      <c r="G6" s="5" t="s">
        <v>139</v>
      </c>
      <c r="H6" s="5">
        <v>17</v>
      </c>
      <c r="I6" s="42"/>
      <c r="J6" s="11"/>
      <c r="K6" s="5" t="s">
        <v>125</v>
      </c>
      <c r="L6" s="5">
        <v>2</v>
      </c>
      <c r="M6" s="5"/>
      <c r="N6" s="5"/>
      <c r="O6" s="11"/>
      <c r="P6" s="11">
        <f>H6/H25</f>
        <v>6.5637065637065631E-2</v>
      </c>
      <c r="Q6" s="17">
        <f t="shared" si="0"/>
        <v>-2.7236147176433216</v>
      </c>
      <c r="R6" s="17">
        <f t="shared" si="1"/>
        <v>-0.17877007799203268</v>
      </c>
      <c r="T6" s="5">
        <v>0</v>
      </c>
      <c r="U6" s="5">
        <v>0</v>
      </c>
      <c r="V6" s="5">
        <v>0</v>
      </c>
      <c r="W6" s="5">
        <v>119</v>
      </c>
      <c r="AB6" s="1" t="s">
        <v>28</v>
      </c>
      <c r="AC6" s="5">
        <v>208</v>
      </c>
      <c r="AD6" s="2">
        <v>66</v>
      </c>
      <c r="AE6" s="2">
        <v>36</v>
      </c>
      <c r="AF6" s="2">
        <v>22</v>
      </c>
      <c r="AG6" s="2">
        <v>308</v>
      </c>
    </row>
    <row r="7" spans="1:33">
      <c r="A7" s="1" t="s">
        <v>22</v>
      </c>
      <c r="B7" s="2" t="s">
        <v>23</v>
      </c>
      <c r="C7" s="5"/>
      <c r="D7" s="5">
        <v>22</v>
      </c>
      <c r="E7" s="5">
        <v>45</v>
      </c>
      <c r="F7" s="5">
        <v>12</v>
      </c>
      <c r="G7" s="5">
        <v>14</v>
      </c>
      <c r="H7" s="5">
        <v>4</v>
      </c>
      <c r="I7" s="42"/>
      <c r="J7" s="11"/>
      <c r="K7" s="5" t="s">
        <v>128</v>
      </c>
      <c r="L7" s="5">
        <v>13</v>
      </c>
      <c r="M7" s="5"/>
      <c r="N7" s="5"/>
      <c r="O7" s="11"/>
      <c r="P7" s="11">
        <f>H7/H25</f>
        <v>1.5444015444015444E-2</v>
      </c>
      <c r="Q7" s="17">
        <f t="shared" si="0"/>
        <v>-4.1705337005796475</v>
      </c>
      <c r="R7" s="17">
        <f t="shared" si="1"/>
        <v>-6.4409786881538963E-2</v>
      </c>
      <c r="T7" s="5">
        <v>176</v>
      </c>
      <c r="U7" s="5">
        <v>72</v>
      </c>
      <c r="V7" s="5">
        <v>84</v>
      </c>
      <c r="W7" s="5">
        <v>24</v>
      </c>
      <c r="AB7" s="1" t="s">
        <v>30</v>
      </c>
      <c r="AC7" s="5">
        <v>6</v>
      </c>
      <c r="AD7" s="2">
        <v>46</v>
      </c>
      <c r="AE7" s="2">
        <v>5</v>
      </c>
      <c r="AF7" s="2">
        <v>5</v>
      </c>
      <c r="AG7" s="2">
        <v>24</v>
      </c>
    </row>
    <row r="8" spans="1:33">
      <c r="A8" s="1" t="s">
        <v>25</v>
      </c>
      <c r="B8" s="2" t="s">
        <v>23</v>
      </c>
      <c r="C8" s="1" t="s">
        <v>24</v>
      </c>
      <c r="D8" s="5">
        <v>238</v>
      </c>
      <c r="E8" s="5">
        <v>28</v>
      </c>
      <c r="F8" s="5">
        <v>86</v>
      </c>
      <c r="G8" s="5">
        <v>26</v>
      </c>
      <c r="H8" s="5" t="s">
        <v>139</v>
      </c>
      <c r="I8" s="42">
        <v>98</v>
      </c>
      <c r="J8" s="11"/>
      <c r="K8" s="5" t="s">
        <v>77</v>
      </c>
      <c r="L8" s="5">
        <v>16</v>
      </c>
      <c r="M8" s="5"/>
      <c r="N8" s="5"/>
      <c r="O8" s="11"/>
      <c r="P8" s="11">
        <v>0</v>
      </c>
      <c r="Q8" s="17">
        <v>0</v>
      </c>
      <c r="R8" s="17">
        <f t="shared" si="1"/>
        <v>0</v>
      </c>
      <c r="T8" s="5">
        <v>952</v>
      </c>
      <c r="U8" s="5">
        <v>344</v>
      </c>
      <c r="V8" s="5">
        <v>104</v>
      </c>
      <c r="W8" s="5">
        <v>0</v>
      </c>
      <c r="AB8" s="1" t="s">
        <v>32</v>
      </c>
      <c r="AC8" s="5">
        <v>3</v>
      </c>
      <c r="AF8" s="2">
        <v>6</v>
      </c>
    </row>
    <row r="9" spans="1:33">
      <c r="A9" s="1" t="s">
        <v>28</v>
      </c>
      <c r="B9" s="2" t="s">
        <v>19</v>
      </c>
      <c r="C9" s="1"/>
      <c r="D9" s="5">
        <v>308</v>
      </c>
      <c r="E9" s="5">
        <v>22</v>
      </c>
      <c r="F9" s="5">
        <v>36</v>
      </c>
      <c r="G9" s="5">
        <v>66</v>
      </c>
      <c r="H9" s="5">
        <v>208</v>
      </c>
      <c r="I9" s="42">
        <v>108</v>
      </c>
      <c r="J9" s="11"/>
      <c r="K9" s="5" t="s">
        <v>86</v>
      </c>
      <c r="L9" s="5">
        <v>10</v>
      </c>
      <c r="M9" s="5"/>
      <c r="N9" s="5"/>
      <c r="O9" s="11"/>
      <c r="P9" s="11">
        <f>H9/H25</f>
        <v>0.80308880308880304</v>
      </c>
      <c r="Q9" s="17">
        <f>LN(P9)</f>
        <v>-0.21928998199821984</v>
      </c>
      <c r="R9" s="17">
        <f t="shared" si="1"/>
        <v>-0.17610932917231553</v>
      </c>
      <c r="T9" s="5">
        <v>1232</v>
      </c>
      <c r="U9" s="5">
        <v>144</v>
      </c>
      <c r="V9" s="5">
        <v>264</v>
      </c>
      <c r="W9" s="5">
        <v>832</v>
      </c>
      <c r="AB9" s="1" t="s">
        <v>36</v>
      </c>
      <c r="AC9" s="5">
        <v>1</v>
      </c>
    </row>
    <row r="10" spans="1:33" ht="15.75" customHeight="1">
      <c r="A10" s="1" t="s">
        <v>77</v>
      </c>
      <c r="B10" s="2" t="s">
        <v>140</v>
      </c>
      <c r="C10" s="1"/>
      <c r="D10" s="5" t="s">
        <v>139</v>
      </c>
      <c r="E10" s="5">
        <v>2</v>
      </c>
      <c r="F10" s="5">
        <v>30</v>
      </c>
      <c r="G10" s="5">
        <v>24</v>
      </c>
      <c r="H10" s="5" t="s">
        <v>139</v>
      </c>
      <c r="I10" s="42">
        <v>16</v>
      </c>
      <c r="J10" s="11"/>
      <c r="K10" s="5" t="s">
        <v>129</v>
      </c>
      <c r="L10" s="5">
        <v>3</v>
      </c>
      <c r="M10" s="5"/>
      <c r="N10" s="5"/>
      <c r="O10" s="11"/>
      <c r="P10" s="11">
        <v>0</v>
      </c>
      <c r="Q10" s="17">
        <v>0</v>
      </c>
      <c r="R10" s="17">
        <f t="shared" si="1"/>
        <v>0</v>
      </c>
      <c r="T10" s="5">
        <v>0</v>
      </c>
      <c r="U10" s="5">
        <v>120</v>
      </c>
      <c r="V10" s="5">
        <v>96</v>
      </c>
      <c r="W10" s="5">
        <v>0</v>
      </c>
      <c r="AB10" s="21" t="s">
        <v>44</v>
      </c>
      <c r="AC10" s="5">
        <v>6</v>
      </c>
      <c r="AG10" s="2">
        <v>4</v>
      </c>
    </row>
    <row r="11" spans="1:33">
      <c r="A11" s="1" t="s">
        <v>184</v>
      </c>
      <c r="B11" s="2" t="s">
        <v>140</v>
      </c>
      <c r="C11" s="1"/>
      <c r="D11" s="5">
        <v>24</v>
      </c>
      <c r="E11" s="5">
        <v>5</v>
      </c>
      <c r="F11" s="5">
        <v>5</v>
      </c>
      <c r="G11" s="5">
        <v>46</v>
      </c>
      <c r="H11" s="5">
        <v>6</v>
      </c>
      <c r="I11" s="42">
        <v>3</v>
      </c>
      <c r="J11" s="11"/>
      <c r="K11" s="5" t="s">
        <v>33</v>
      </c>
      <c r="L11" s="5">
        <v>1</v>
      </c>
      <c r="M11" s="5"/>
      <c r="N11" s="5"/>
      <c r="O11" s="11"/>
      <c r="P11" s="11">
        <f>H11/H25</f>
        <v>2.3166023166023165E-2</v>
      </c>
      <c r="Q11" s="17">
        <f>LN(P11)</f>
        <v>-3.7650685924714828</v>
      </c>
      <c r="R11" s="17">
        <f t="shared" si="1"/>
        <v>-8.7221666234860606E-2</v>
      </c>
      <c r="T11" s="5">
        <v>120</v>
      </c>
      <c r="U11" s="5">
        <v>25</v>
      </c>
      <c r="V11" s="5">
        <v>230</v>
      </c>
      <c r="W11" s="5">
        <v>30</v>
      </c>
    </row>
    <row r="12" spans="1:33">
      <c r="A12" s="1" t="s">
        <v>185</v>
      </c>
      <c r="B12" s="2"/>
      <c r="C12" s="5"/>
      <c r="D12" s="5" t="s">
        <v>186</v>
      </c>
      <c r="E12" s="5" t="s">
        <v>186</v>
      </c>
      <c r="F12" s="5" t="s">
        <v>186</v>
      </c>
      <c r="G12" s="5" t="s">
        <v>186</v>
      </c>
      <c r="H12" s="5" t="s">
        <v>186</v>
      </c>
      <c r="I12" s="42">
        <v>8</v>
      </c>
      <c r="J12" s="11"/>
      <c r="K12" s="5"/>
      <c r="L12" s="5"/>
      <c r="M12" s="5"/>
      <c r="N12" s="5"/>
      <c r="O12" s="11"/>
      <c r="P12" s="11"/>
      <c r="Q12" s="17"/>
      <c r="R12" s="17"/>
      <c r="T12" s="5"/>
      <c r="U12" s="5"/>
      <c r="V12" s="5"/>
      <c r="W12" s="5"/>
    </row>
    <row r="13" spans="1:33">
      <c r="A13" s="1" t="s">
        <v>32</v>
      </c>
      <c r="B13" s="2" t="s">
        <v>31</v>
      </c>
      <c r="C13" s="5"/>
      <c r="D13" s="5" t="s">
        <v>139</v>
      </c>
      <c r="E13" s="5" t="s">
        <v>139</v>
      </c>
      <c r="F13" s="5">
        <v>6</v>
      </c>
      <c r="G13" s="5" t="s">
        <v>139</v>
      </c>
      <c r="H13" s="5">
        <v>3</v>
      </c>
      <c r="I13" s="42">
        <v>3</v>
      </c>
      <c r="J13" s="11"/>
      <c r="K13" s="5" t="s">
        <v>12</v>
      </c>
      <c r="L13" s="5">
        <v>1</v>
      </c>
      <c r="M13" s="5"/>
      <c r="N13" s="5"/>
      <c r="O13" s="11"/>
      <c r="P13" s="11">
        <f>H13/H25</f>
        <v>1.1583011583011582E-2</v>
      </c>
      <c r="Q13" s="17">
        <f>LN(P13)</f>
        <v>-4.4582157730314282</v>
      </c>
      <c r="R13" s="17">
        <f t="shared" ref="R13:R23" si="2">Q13*P13</f>
        <v>-5.163956493858797E-2</v>
      </c>
      <c r="T13" s="5">
        <v>0</v>
      </c>
      <c r="U13" s="5">
        <v>36</v>
      </c>
      <c r="V13" s="5">
        <v>0</v>
      </c>
      <c r="W13" s="5">
        <v>18</v>
      </c>
    </row>
    <row r="14" spans="1:33">
      <c r="A14" s="1" t="s">
        <v>33</v>
      </c>
      <c r="B14" s="8" t="s">
        <v>23</v>
      </c>
      <c r="C14" s="5"/>
      <c r="D14" s="5">
        <v>7</v>
      </c>
      <c r="E14" s="5">
        <v>9</v>
      </c>
      <c r="F14" s="5" t="s">
        <v>139</v>
      </c>
      <c r="G14" s="5" t="s">
        <v>139</v>
      </c>
      <c r="H14" s="5" t="s">
        <v>139</v>
      </c>
      <c r="I14" s="42">
        <v>1</v>
      </c>
      <c r="J14" s="11"/>
      <c r="K14" s="5" t="s">
        <v>32</v>
      </c>
      <c r="L14" s="5">
        <v>3</v>
      </c>
      <c r="M14" s="5"/>
      <c r="N14" s="5"/>
      <c r="O14" s="11"/>
      <c r="P14" s="11">
        <v>0</v>
      </c>
      <c r="Q14" s="17">
        <v>0</v>
      </c>
      <c r="R14" s="17">
        <f t="shared" si="2"/>
        <v>0</v>
      </c>
      <c r="S14" s="5"/>
      <c r="T14" s="5">
        <v>21</v>
      </c>
      <c r="U14" s="5">
        <v>0</v>
      </c>
      <c r="V14" s="5">
        <v>0</v>
      </c>
      <c r="W14" s="5">
        <v>0</v>
      </c>
    </row>
    <row r="15" spans="1:33">
      <c r="A15" s="1" t="s">
        <v>86</v>
      </c>
      <c r="B15" s="8" t="s">
        <v>23</v>
      </c>
      <c r="C15" s="5"/>
      <c r="D15" s="5">
        <v>25</v>
      </c>
      <c r="E15" s="5">
        <v>3</v>
      </c>
      <c r="F15" s="5" t="s">
        <v>139</v>
      </c>
      <c r="G15" s="5" t="s">
        <v>139</v>
      </c>
      <c r="H15" s="5" t="s">
        <v>139</v>
      </c>
      <c r="I15" s="42">
        <v>10</v>
      </c>
      <c r="J15" s="11"/>
      <c r="K15" s="5" t="s">
        <v>30</v>
      </c>
      <c r="L15" s="5">
        <v>11</v>
      </c>
      <c r="M15" s="1" t="s">
        <v>130</v>
      </c>
      <c r="N15" s="1" t="s">
        <v>131</v>
      </c>
      <c r="O15" s="11"/>
      <c r="P15" s="11">
        <v>0</v>
      </c>
      <c r="Q15" s="17">
        <v>0</v>
      </c>
      <c r="R15" s="17">
        <f t="shared" si="2"/>
        <v>0</v>
      </c>
      <c r="S15" s="5"/>
      <c r="T15" s="5">
        <v>175</v>
      </c>
      <c r="U15" s="5">
        <v>0</v>
      </c>
      <c r="V15" s="5">
        <v>0</v>
      </c>
      <c r="W15" s="5">
        <v>0</v>
      </c>
    </row>
    <row r="16" spans="1:33">
      <c r="A16" s="1" t="s">
        <v>97</v>
      </c>
      <c r="B16" s="2" t="s">
        <v>23</v>
      </c>
      <c r="C16" s="5"/>
      <c r="D16" s="5" t="s">
        <v>139</v>
      </c>
      <c r="E16" s="5">
        <v>5</v>
      </c>
      <c r="F16" s="5" t="s">
        <v>139</v>
      </c>
      <c r="G16" s="5">
        <v>23</v>
      </c>
      <c r="H16" s="5" t="s">
        <v>139</v>
      </c>
      <c r="I16" s="42">
        <v>17</v>
      </c>
      <c r="J16" s="11"/>
      <c r="K16" s="11"/>
      <c r="L16" s="11"/>
      <c r="M16" s="11"/>
      <c r="N16" s="11"/>
      <c r="O16" s="11"/>
      <c r="P16" s="11">
        <v>0</v>
      </c>
      <c r="Q16" s="17">
        <v>0</v>
      </c>
      <c r="R16" s="17">
        <f t="shared" si="2"/>
        <v>0</v>
      </c>
      <c r="S16" s="5"/>
      <c r="T16" s="5">
        <v>0</v>
      </c>
      <c r="U16" s="5">
        <v>0</v>
      </c>
      <c r="V16" s="5">
        <v>184</v>
      </c>
      <c r="W16" s="5">
        <v>0</v>
      </c>
    </row>
    <row r="17" spans="1:23">
      <c r="A17" s="1" t="s">
        <v>36</v>
      </c>
      <c r="B17" s="2" t="s">
        <v>140</v>
      </c>
      <c r="C17" s="5"/>
      <c r="D17" s="5" t="s">
        <v>139</v>
      </c>
      <c r="E17" s="5" t="s">
        <v>139</v>
      </c>
      <c r="F17" s="5" t="s">
        <v>139</v>
      </c>
      <c r="G17" s="5" t="s">
        <v>139</v>
      </c>
      <c r="H17" s="5">
        <v>1</v>
      </c>
      <c r="I17" s="42"/>
      <c r="J17" s="11"/>
      <c r="K17" s="11"/>
      <c r="L17" s="11"/>
      <c r="M17" s="11"/>
      <c r="N17" s="11"/>
      <c r="O17" s="11"/>
      <c r="P17" s="11">
        <f>H17/H25</f>
        <v>3.8610038610038611E-3</v>
      </c>
      <c r="Q17" s="17">
        <f>LN(P17)</f>
        <v>-5.5568280616995374</v>
      </c>
      <c r="R17" s="17">
        <f t="shared" si="2"/>
        <v>-2.1454934601156515E-2</v>
      </c>
      <c r="T17" s="5">
        <v>0</v>
      </c>
      <c r="U17" s="5">
        <v>0</v>
      </c>
      <c r="V17" s="5">
        <v>0</v>
      </c>
      <c r="W17" s="5">
        <v>5</v>
      </c>
    </row>
    <row r="18" spans="1:23">
      <c r="A18" s="1" t="s">
        <v>75</v>
      </c>
      <c r="B18" s="2" t="s">
        <v>56</v>
      </c>
      <c r="C18" s="5"/>
      <c r="D18" s="5" t="s">
        <v>139</v>
      </c>
      <c r="E18" s="5" t="s">
        <v>139</v>
      </c>
      <c r="F18" s="5" t="s">
        <v>139</v>
      </c>
      <c r="G18" s="5">
        <v>2</v>
      </c>
      <c r="H18" s="5" t="s">
        <v>139</v>
      </c>
      <c r="I18" s="42"/>
      <c r="J18" s="11"/>
      <c r="K18" s="11"/>
      <c r="L18" s="11"/>
      <c r="M18" s="11"/>
      <c r="N18" s="11"/>
      <c r="O18" s="11"/>
      <c r="P18" s="11">
        <v>0</v>
      </c>
      <c r="Q18" s="17">
        <v>0</v>
      </c>
      <c r="R18" s="17">
        <f t="shared" si="2"/>
        <v>0</v>
      </c>
      <c r="S18" s="5"/>
      <c r="T18" s="5">
        <v>0</v>
      </c>
      <c r="U18" s="5">
        <v>0</v>
      </c>
      <c r="V18" s="5">
        <v>16</v>
      </c>
      <c r="W18" s="5">
        <v>0</v>
      </c>
    </row>
    <row r="19" spans="1:23">
      <c r="A19" s="1" t="s">
        <v>41</v>
      </c>
      <c r="B19" s="2" t="s">
        <v>140</v>
      </c>
      <c r="C19" s="5"/>
      <c r="D19" s="5">
        <v>15</v>
      </c>
      <c r="E19" s="5" t="s">
        <v>139</v>
      </c>
      <c r="F19" s="5" t="s">
        <v>139</v>
      </c>
      <c r="G19" s="5" t="s">
        <v>139</v>
      </c>
      <c r="H19" s="5" t="s">
        <v>139</v>
      </c>
      <c r="I19" s="42"/>
      <c r="J19" s="11"/>
      <c r="K19" s="11"/>
      <c r="L19" s="11"/>
      <c r="M19" s="11"/>
      <c r="N19" s="11"/>
      <c r="O19" s="11"/>
      <c r="P19" s="11">
        <v>0</v>
      </c>
      <c r="Q19" s="17">
        <v>0</v>
      </c>
      <c r="R19" s="17">
        <f t="shared" si="2"/>
        <v>0</v>
      </c>
      <c r="S19" s="5"/>
      <c r="T19" s="5">
        <v>60</v>
      </c>
      <c r="U19" s="5">
        <v>0</v>
      </c>
      <c r="V19" s="5">
        <v>0</v>
      </c>
      <c r="W19" s="5">
        <v>0</v>
      </c>
    </row>
    <row r="20" spans="1:23">
      <c r="A20" s="1" t="s">
        <v>48</v>
      </c>
      <c r="B20" s="2" t="s">
        <v>140</v>
      </c>
      <c r="D20" s="5">
        <v>1</v>
      </c>
      <c r="E20" s="5" t="s">
        <v>139</v>
      </c>
      <c r="F20" s="5" t="s">
        <v>139</v>
      </c>
      <c r="G20" s="5" t="s">
        <v>139</v>
      </c>
      <c r="H20" s="5" t="s">
        <v>139</v>
      </c>
      <c r="I20" s="42"/>
      <c r="J20" s="11"/>
      <c r="K20" s="11"/>
      <c r="L20" s="11"/>
      <c r="M20" s="11"/>
      <c r="N20" s="11"/>
      <c r="O20" s="11"/>
      <c r="P20" s="11">
        <v>0</v>
      </c>
      <c r="Q20" s="17">
        <v>0</v>
      </c>
      <c r="R20" s="17">
        <f t="shared" si="2"/>
        <v>0</v>
      </c>
      <c r="S20" s="5"/>
      <c r="T20" s="5">
        <v>3</v>
      </c>
      <c r="U20" s="5">
        <v>0</v>
      </c>
      <c r="V20" s="5">
        <v>0</v>
      </c>
      <c r="W20" s="5">
        <v>0</v>
      </c>
    </row>
    <row r="21" spans="1:23">
      <c r="A21" s="1" t="s">
        <v>187</v>
      </c>
      <c r="B21" s="2" t="s">
        <v>23</v>
      </c>
      <c r="C21" s="5"/>
      <c r="D21" s="5">
        <v>3</v>
      </c>
      <c r="E21" s="5" t="s">
        <v>139</v>
      </c>
      <c r="F21" s="5" t="s">
        <v>139</v>
      </c>
      <c r="G21" s="5" t="s">
        <v>139</v>
      </c>
      <c r="H21" s="5" t="s">
        <v>139</v>
      </c>
      <c r="I21" s="42"/>
      <c r="J21" s="11"/>
      <c r="K21" s="11"/>
      <c r="L21" s="11"/>
      <c r="M21" s="11"/>
      <c r="N21" s="11"/>
      <c r="O21" s="11"/>
      <c r="P21" s="11">
        <v>0</v>
      </c>
      <c r="Q21" s="17">
        <v>0</v>
      </c>
      <c r="R21" s="17">
        <f t="shared" si="2"/>
        <v>0</v>
      </c>
      <c r="S21" s="5"/>
      <c r="T21" s="5">
        <v>24</v>
      </c>
      <c r="U21" s="5">
        <v>0</v>
      </c>
      <c r="V21" s="5">
        <v>0</v>
      </c>
      <c r="W21" s="5">
        <v>0</v>
      </c>
    </row>
    <row r="22" spans="1:23" ht="15.75" customHeight="1">
      <c r="A22" s="21" t="s">
        <v>44</v>
      </c>
      <c r="B22" s="2" t="s">
        <v>23</v>
      </c>
      <c r="C22" s="5"/>
      <c r="D22" s="5">
        <v>4</v>
      </c>
      <c r="E22" s="5" t="s">
        <v>139</v>
      </c>
      <c r="F22" s="5" t="s">
        <v>139</v>
      </c>
      <c r="G22" s="5" t="s">
        <v>139</v>
      </c>
      <c r="H22" s="5">
        <v>6</v>
      </c>
      <c r="I22" s="42"/>
      <c r="J22" s="11"/>
      <c r="K22" s="11"/>
      <c r="L22" s="11"/>
      <c r="M22" s="11"/>
      <c r="N22" s="11"/>
      <c r="O22" s="11"/>
      <c r="P22" s="11">
        <f>H22/H25</f>
        <v>2.3166023166023165E-2</v>
      </c>
      <c r="Q22" s="17">
        <f>LN(P22)</f>
        <v>-3.7650685924714828</v>
      </c>
      <c r="R22" s="17">
        <f t="shared" si="2"/>
        <v>-8.7221666234860606E-2</v>
      </c>
      <c r="T22" s="5">
        <v>16</v>
      </c>
      <c r="U22" s="5">
        <v>0</v>
      </c>
      <c r="V22" s="5">
        <v>0</v>
      </c>
      <c r="W22" s="5">
        <v>24</v>
      </c>
    </row>
    <row r="23" spans="1:23">
      <c r="A23" s="1" t="s">
        <v>182</v>
      </c>
      <c r="C23" s="5"/>
      <c r="D23" s="5" t="s">
        <v>139</v>
      </c>
      <c r="E23" s="5" t="s">
        <v>139</v>
      </c>
      <c r="F23" s="5">
        <v>1</v>
      </c>
      <c r="G23" s="5" t="s">
        <v>139</v>
      </c>
      <c r="H23" s="5" t="s">
        <v>139</v>
      </c>
      <c r="I23" s="42">
        <v>2</v>
      </c>
      <c r="J23" s="5"/>
      <c r="K23" s="5"/>
      <c r="L23" s="5"/>
      <c r="M23" s="5"/>
      <c r="N23" s="5"/>
      <c r="O23" s="5"/>
      <c r="P23" s="5">
        <v>0</v>
      </c>
      <c r="Q23" s="17">
        <v>0</v>
      </c>
      <c r="R23" s="17">
        <f t="shared" si="2"/>
        <v>0</v>
      </c>
      <c r="S23" s="5"/>
      <c r="T23" s="5">
        <v>0</v>
      </c>
      <c r="U23" s="5">
        <v>0</v>
      </c>
      <c r="V23" s="5">
        <v>0</v>
      </c>
      <c r="W23" s="5">
        <v>0</v>
      </c>
    </row>
    <row r="24" spans="1:23">
      <c r="A24" s="1" t="s">
        <v>129</v>
      </c>
      <c r="D24" s="1"/>
      <c r="E24" s="1"/>
      <c r="F24" s="1"/>
      <c r="G24" s="1"/>
      <c r="H24" s="1"/>
      <c r="I24" s="42">
        <v>3</v>
      </c>
      <c r="J24" s="5"/>
      <c r="K24" s="5"/>
      <c r="L24" s="5"/>
      <c r="M24" s="5"/>
      <c r="N24" s="5"/>
      <c r="O24" s="5"/>
      <c r="P24" s="5"/>
      <c r="R24" s="17"/>
      <c r="S24" s="1"/>
      <c r="T24" s="5"/>
    </row>
    <row r="25" spans="1:23">
      <c r="A25" s="1" t="s">
        <v>146</v>
      </c>
      <c r="D25" s="1">
        <f t="shared" ref="D25:H25" si="3">SUM(D2:D23)</f>
        <v>653</v>
      </c>
      <c r="E25" s="1">
        <f t="shared" si="3"/>
        <v>141</v>
      </c>
      <c r="F25" s="1">
        <f t="shared" si="3"/>
        <v>180</v>
      </c>
      <c r="G25" s="1">
        <f t="shared" si="3"/>
        <v>210</v>
      </c>
      <c r="H25" s="1">
        <f t="shared" si="3"/>
        <v>259</v>
      </c>
      <c r="I25" s="42"/>
      <c r="J25" s="5"/>
      <c r="K25" s="5"/>
      <c r="L25" s="5"/>
      <c r="M25" s="5"/>
      <c r="N25" s="5"/>
      <c r="O25" s="5"/>
      <c r="P25" s="5"/>
      <c r="R25" s="17">
        <f>SUM(R1:R23)</f>
        <v>-0.83845347862984543</v>
      </c>
      <c r="S25" s="1" t="s">
        <v>183</v>
      </c>
      <c r="T25" s="5">
        <f t="shared" ref="T25:W25" si="4">SUM(T2:T23)</f>
        <v>2792</v>
      </c>
      <c r="U25" s="2">
        <f t="shared" si="4"/>
        <v>772</v>
      </c>
      <c r="V25" s="2">
        <f t="shared" si="4"/>
        <v>1068</v>
      </c>
      <c r="W25" s="2">
        <f t="shared" si="4"/>
        <v>1164</v>
      </c>
    </row>
    <row r="26" spans="1:23" ht="13.2">
      <c r="H26" s="1"/>
      <c r="I26" s="45"/>
      <c r="J26" s="1"/>
      <c r="K26" s="1"/>
      <c r="L26" s="1"/>
      <c r="M26" s="1"/>
      <c r="N26" s="1"/>
      <c r="O26" s="1"/>
      <c r="P26" s="1"/>
      <c r="Q26" s="1" t="s">
        <v>150</v>
      </c>
      <c r="R26" s="46">
        <v>0.83840000000000003</v>
      </c>
      <c r="S26" s="1" t="s">
        <v>188</v>
      </c>
      <c r="T26" s="39">
        <f>AVERAGE(T25/D25)</f>
        <v>4.2756508422664625</v>
      </c>
      <c r="U26" s="47">
        <f t="shared" ref="U26:W26" si="5">AVERAGE(U25/F25)</f>
        <v>4.2888888888888888</v>
      </c>
      <c r="V26" s="47">
        <f t="shared" si="5"/>
        <v>5.0857142857142854</v>
      </c>
      <c r="W26" s="47">
        <f t="shared" si="5"/>
        <v>4.4942084942084941</v>
      </c>
    </row>
    <row r="27" spans="1:23" ht="13.2">
      <c r="A27" s="25" t="s">
        <v>149</v>
      </c>
      <c r="D27" s="26">
        <v>0.40200000000000002</v>
      </c>
      <c r="E27" s="27">
        <v>0.23400000000000001</v>
      </c>
      <c r="F27" s="27">
        <v>0.50600000000000001</v>
      </c>
      <c r="G27" s="27">
        <v>0.34200000000000003</v>
      </c>
      <c r="H27" s="27">
        <v>2.8000000000000001E-2</v>
      </c>
      <c r="I27" s="48"/>
      <c r="Q27" s="1" t="s">
        <v>113</v>
      </c>
      <c r="R27" s="46">
        <f>LN(21)</f>
        <v>3.044522437723423</v>
      </c>
    </row>
    <row r="28" spans="1:23" ht="13.2">
      <c r="H28" s="1"/>
      <c r="I28" s="1"/>
      <c r="J28" s="1"/>
      <c r="K28" s="1"/>
      <c r="L28" s="1"/>
      <c r="M28" s="1"/>
      <c r="N28" s="1"/>
      <c r="O28" s="1"/>
      <c r="P28" s="1"/>
      <c r="Q28" s="1" t="s">
        <v>170</v>
      </c>
      <c r="R28" s="46">
        <f>R26/R27</f>
        <v>0.27537980657055805</v>
      </c>
    </row>
    <row r="29" spans="1:23" ht="13.2">
      <c r="H29" s="1" t="s">
        <v>189</v>
      </c>
      <c r="I29" s="4"/>
      <c r="J29" s="4"/>
      <c r="K29" s="4"/>
      <c r="L29" s="4"/>
      <c r="M29" s="4"/>
      <c r="N29" s="4"/>
      <c r="O29" s="4"/>
      <c r="P29" s="4">
        <v>21</v>
      </c>
    </row>
    <row r="30" spans="1:23" ht="13.2">
      <c r="H30" s="5"/>
    </row>
    <row r="32" spans="1:23" ht="13.2">
      <c r="D32" s="5" t="s">
        <v>19</v>
      </c>
      <c r="E32" s="5" t="s">
        <v>152</v>
      </c>
      <c r="F32" s="2" t="s">
        <v>140</v>
      </c>
      <c r="G32" s="5" t="s">
        <v>56</v>
      </c>
    </row>
    <row r="33" spans="1:22" ht="13.2">
      <c r="D33" s="2">
        <f>D5+D9</f>
        <v>309</v>
      </c>
      <c r="E33" s="2">
        <f>D14+D15+D21+D22+D8</f>
        <v>277</v>
      </c>
      <c r="F33" s="2">
        <f>D4+D19+D20+D11</f>
        <v>45</v>
      </c>
      <c r="G33" s="2">
        <v>0</v>
      </c>
    </row>
    <row r="34" spans="1:22" ht="13.2">
      <c r="R34" s="5"/>
    </row>
    <row r="35" spans="1:22" ht="13.2">
      <c r="R35" s="5"/>
    </row>
    <row r="36" spans="1:22" ht="13.2">
      <c r="R36" s="5"/>
    </row>
    <row r="37" spans="1:22" ht="13.2">
      <c r="R37" s="5"/>
    </row>
    <row r="38" spans="1:22" ht="13.2">
      <c r="D38" s="5" t="s">
        <v>19</v>
      </c>
      <c r="E38" s="5" t="s">
        <v>152</v>
      </c>
      <c r="F38" s="2" t="s">
        <v>140</v>
      </c>
      <c r="G38" s="5" t="s">
        <v>56</v>
      </c>
      <c r="R38" s="5"/>
    </row>
    <row r="39" spans="1:22" ht="13.2">
      <c r="D39" s="2">
        <f>H2+H5+H9</f>
        <v>222</v>
      </c>
      <c r="E39" s="2">
        <f>H6+H7+H13+H22</f>
        <v>30</v>
      </c>
      <c r="F39" s="2">
        <f>H11+H17</f>
        <v>7</v>
      </c>
      <c r="G39" s="2">
        <v>0</v>
      </c>
      <c r="R39" s="5"/>
    </row>
    <row r="40" spans="1:22" ht="13.2">
      <c r="Q40" s="1"/>
      <c r="R40" s="5"/>
    </row>
    <row r="41" spans="1:22" ht="13.2">
      <c r="Q41" s="1"/>
      <c r="R41" s="5"/>
    </row>
    <row r="42" spans="1:22" ht="13.2">
      <c r="R42" s="5"/>
    </row>
    <row r="43" spans="1:22" ht="13.2">
      <c r="R43" s="31"/>
      <c r="S43" s="8"/>
      <c r="T43" s="8"/>
      <c r="U43" s="40"/>
      <c r="V43" s="8"/>
    </row>
    <row r="46" spans="1:22" ht="13.2">
      <c r="H46" s="5"/>
    </row>
    <row r="47" spans="1:22" ht="13.2">
      <c r="A47" s="1"/>
      <c r="B47" s="1" t="s">
        <v>65</v>
      </c>
      <c r="C47" s="1" t="s">
        <v>18</v>
      </c>
      <c r="D47" s="1" t="s">
        <v>71</v>
      </c>
      <c r="E47" s="1" t="s">
        <v>122</v>
      </c>
      <c r="F47" s="1" t="s">
        <v>117</v>
      </c>
      <c r="G47" s="1" t="s">
        <v>30</v>
      </c>
      <c r="H47" s="1" t="s">
        <v>32</v>
      </c>
      <c r="I47" s="1"/>
      <c r="J47" s="1"/>
      <c r="K47" s="1"/>
      <c r="L47" s="1"/>
      <c r="M47" s="1"/>
      <c r="N47" s="1"/>
      <c r="O47" s="1"/>
      <c r="P47" s="1"/>
      <c r="Q47" s="1"/>
    </row>
    <row r="48" spans="1:22" ht="13.2">
      <c r="A48" s="1">
        <v>2023</v>
      </c>
      <c r="B48" s="5">
        <v>1</v>
      </c>
      <c r="C48" s="5">
        <v>13</v>
      </c>
      <c r="D48" s="5">
        <v>17</v>
      </c>
      <c r="E48" s="5">
        <v>4</v>
      </c>
      <c r="F48" s="5">
        <v>208</v>
      </c>
      <c r="G48" s="5">
        <v>6</v>
      </c>
      <c r="H48" s="5">
        <v>3</v>
      </c>
      <c r="I48" s="5"/>
      <c r="J48" s="5"/>
      <c r="K48" s="5"/>
      <c r="L48" s="5"/>
      <c r="M48" s="5"/>
      <c r="N48" s="5"/>
      <c r="O48" s="5"/>
      <c r="P48" s="5"/>
      <c r="Q48" s="5"/>
    </row>
    <row r="49" spans="1:17" ht="15.6">
      <c r="A49" s="32">
        <v>2022</v>
      </c>
      <c r="B49" s="5"/>
      <c r="C49" s="5"/>
      <c r="D49" s="5"/>
      <c r="E49" s="5">
        <v>14</v>
      </c>
      <c r="F49" s="5">
        <v>66</v>
      </c>
      <c r="G49" s="5">
        <v>46</v>
      </c>
      <c r="H49" s="5"/>
      <c r="I49" s="5"/>
      <c r="J49" s="5"/>
      <c r="K49" s="5"/>
      <c r="L49" s="5"/>
      <c r="M49" s="5"/>
      <c r="N49" s="5"/>
      <c r="O49" s="5"/>
      <c r="P49" s="5"/>
      <c r="Q49" s="1"/>
    </row>
    <row r="50" spans="1:17" ht="15.6">
      <c r="A50" s="32">
        <v>2021</v>
      </c>
      <c r="B50" s="5"/>
      <c r="C50" s="5"/>
      <c r="D50" s="5"/>
      <c r="E50" s="5">
        <v>12</v>
      </c>
      <c r="F50" s="5">
        <v>36</v>
      </c>
      <c r="G50" s="5">
        <v>5</v>
      </c>
      <c r="H50" s="5"/>
      <c r="I50" s="5"/>
      <c r="J50" s="5"/>
      <c r="K50" s="5"/>
      <c r="L50" s="5"/>
      <c r="M50" s="5"/>
      <c r="N50" s="5"/>
      <c r="O50" s="5"/>
      <c r="P50" s="5"/>
      <c r="Q50" s="1"/>
    </row>
    <row r="51" spans="1:17" ht="15.6">
      <c r="A51" s="32">
        <v>2020</v>
      </c>
      <c r="B51" s="5"/>
      <c r="C51" s="5"/>
      <c r="D51" s="5">
        <v>15</v>
      </c>
      <c r="E51" s="5">
        <v>45</v>
      </c>
      <c r="F51" s="5">
        <v>22</v>
      </c>
      <c r="G51" s="5">
        <v>5</v>
      </c>
      <c r="H51" s="5">
        <v>6</v>
      </c>
      <c r="I51" s="5"/>
      <c r="J51" s="5"/>
      <c r="K51" s="5"/>
      <c r="L51" s="5"/>
      <c r="M51" s="5"/>
      <c r="N51" s="5"/>
      <c r="O51" s="5"/>
      <c r="P51" s="5"/>
      <c r="Q51" s="1"/>
    </row>
    <row r="52" spans="1:17" ht="15.6">
      <c r="A52" s="32">
        <v>2019</v>
      </c>
      <c r="B52" s="5"/>
      <c r="C52" s="5">
        <v>1</v>
      </c>
      <c r="D52" s="5"/>
      <c r="E52" s="5">
        <v>22</v>
      </c>
      <c r="F52" s="5">
        <v>308</v>
      </c>
      <c r="G52" s="5">
        <v>24</v>
      </c>
      <c r="H52" s="5"/>
      <c r="I52" s="5"/>
      <c r="J52" s="5"/>
      <c r="K52" s="5"/>
      <c r="L52" s="5"/>
      <c r="M52" s="5"/>
      <c r="N52" s="5"/>
      <c r="O52" s="5"/>
      <c r="P52" s="5"/>
      <c r="Q52" s="1"/>
    </row>
    <row r="53" spans="1:17" ht="15.6">
      <c r="A53" s="21"/>
      <c r="B53" s="5"/>
      <c r="C53" s="5"/>
      <c r="D53" s="5"/>
      <c r="E53" s="5"/>
      <c r="F53" s="5"/>
      <c r="G53" s="5"/>
      <c r="Q53" s="1"/>
    </row>
    <row r="54" spans="1:17" ht="13.2">
      <c r="Q54" s="1"/>
    </row>
    <row r="64" spans="1:17" ht="13.2">
      <c r="F64" s="1" t="s">
        <v>190</v>
      </c>
      <c r="G64" s="1" t="s">
        <v>191</v>
      </c>
      <c r="H64" s="3" t="s">
        <v>171</v>
      </c>
    </row>
    <row r="65" spans="6:8" ht="13.2">
      <c r="F65" s="5" t="s">
        <v>156</v>
      </c>
      <c r="G65" s="5">
        <v>2023</v>
      </c>
      <c r="H65" s="5">
        <v>9</v>
      </c>
    </row>
    <row r="66" spans="6:8" ht="13.2">
      <c r="F66" s="5" t="s">
        <v>155</v>
      </c>
      <c r="G66" s="5">
        <v>2023</v>
      </c>
      <c r="H66" s="5">
        <v>11</v>
      </c>
    </row>
    <row r="67" spans="6:8" ht="13.2">
      <c r="F67" s="5" t="s">
        <v>157</v>
      </c>
      <c r="G67" s="5">
        <v>2023</v>
      </c>
      <c r="H67" s="5">
        <v>0</v>
      </c>
    </row>
    <row r="68" spans="6:8" ht="13.2">
      <c r="F68" s="5" t="s">
        <v>159</v>
      </c>
      <c r="G68" s="5">
        <v>2023</v>
      </c>
      <c r="H68" s="5">
        <v>6</v>
      </c>
    </row>
    <row r="69" spans="6:8" ht="13.2">
      <c r="F69" s="5" t="s">
        <v>160</v>
      </c>
      <c r="G69" s="5">
        <v>2023</v>
      </c>
      <c r="H69" s="5">
        <v>11</v>
      </c>
    </row>
    <row r="70" spans="6:8" ht="13.2">
      <c r="F70" s="5" t="s">
        <v>161</v>
      </c>
      <c r="G70" s="5">
        <v>2023</v>
      </c>
      <c r="H70" s="5">
        <v>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outlinePr summaryBelow="0" summaryRight="0"/>
  </sheetPr>
  <dimension ref="A1:Y47"/>
  <sheetViews>
    <sheetView workbookViewId="0"/>
  </sheetViews>
  <sheetFormatPr defaultColWidth="12.6640625" defaultRowHeight="15.75" customHeight="1"/>
  <cols>
    <col min="1" max="1" width="14.33203125" customWidth="1"/>
    <col min="2" max="2" width="14.109375" customWidth="1"/>
    <col min="3" max="3" width="14.88671875" customWidth="1"/>
    <col min="4" max="4" width="14.33203125" customWidth="1"/>
  </cols>
  <sheetData>
    <row r="1" spans="1:25">
      <c r="A1" s="49" t="s">
        <v>190</v>
      </c>
      <c r="B1" s="49" t="s">
        <v>191</v>
      </c>
      <c r="C1" s="50" t="s">
        <v>192</v>
      </c>
      <c r="D1" s="50" t="s">
        <v>189</v>
      </c>
      <c r="E1" s="49" t="s">
        <v>193</v>
      </c>
      <c r="F1" s="49" t="s">
        <v>194</v>
      </c>
      <c r="G1" s="49" t="s">
        <v>195</v>
      </c>
      <c r="T1" s="49" t="s">
        <v>191</v>
      </c>
      <c r="U1" s="50" t="s">
        <v>192</v>
      </c>
      <c r="V1" s="50" t="s">
        <v>189</v>
      </c>
      <c r="W1" s="49" t="s">
        <v>193</v>
      </c>
      <c r="X1" s="49" t="s">
        <v>194</v>
      </c>
      <c r="Y1" s="49" t="s">
        <v>195</v>
      </c>
    </row>
    <row r="2" spans="1:25">
      <c r="A2" s="49" t="s">
        <v>155</v>
      </c>
      <c r="B2" s="5">
        <v>2023</v>
      </c>
      <c r="C2" s="5">
        <v>231</v>
      </c>
      <c r="D2" s="5">
        <v>11</v>
      </c>
      <c r="E2" s="7">
        <v>0.77150992413485575</v>
      </c>
      <c r="F2" s="38">
        <v>5.0303030303030303</v>
      </c>
      <c r="G2" s="51">
        <v>0.32</v>
      </c>
      <c r="K2" s="49" t="s">
        <v>191</v>
      </c>
      <c r="L2" s="50" t="s">
        <v>192</v>
      </c>
      <c r="M2" s="50" t="s">
        <v>189</v>
      </c>
      <c r="N2" s="49" t="s">
        <v>193</v>
      </c>
      <c r="O2" s="52" t="s">
        <v>194</v>
      </c>
      <c r="P2" s="53"/>
      <c r="S2" s="2" t="s">
        <v>155</v>
      </c>
      <c r="T2" s="5">
        <v>2023</v>
      </c>
      <c r="U2" s="5">
        <v>231</v>
      </c>
      <c r="V2" s="5">
        <v>11</v>
      </c>
      <c r="W2" s="5">
        <v>1.85</v>
      </c>
      <c r="X2" s="54">
        <v>5.0303030303030303</v>
      </c>
      <c r="Y2" s="51">
        <v>0.32</v>
      </c>
    </row>
    <row r="3" spans="1:25">
      <c r="A3" s="49" t="s">
        <v>156</v>
      </c>
      <c r="B3" s="5">
        <v>2023</v>
      </c>
      <c r="C3" s="5">
        <v>768</v>
      </c>
      <c r="D3" s="5">
        <v>9</v>
      </c>
      <c r="E3" s="7">
        <v>0.18614392184518821</v>
      </c>
      <c r="F3" s="38">
        <v>4.19140625</v>
      </c>
      <c r="G3" s="55">
        <v>0.03</v>
      </c>
      <c r="J3" s="2" t="s">
        <v>155</v>
      </c>
      <c r="K3" s="5">
        <v>2023</v>
      </c>
      <c r="L3" s="5">
        <v>231</v>
      </c>
      <c r="M3" s="5">
        <v>11</v>
      </c>
      <c r="N3" s="5">
        <v>1.85</v>
      </c>
      <c r="O3" s="54">
        <v>5.0303030303030303</v>
      </c>
      <c r="P3" s="51"/>
      <c r="T3" s="5">
        <v>2022</v>
      </c>
      <c r="U3" s="5">
        <v>26</v>
      </c>
      <c r="V3" s="5">
        <v>8</v>
      </c>
      <c r="W3" s="38">
        <v>1.9616662966266039</v>
      </c>
      <c r="X3" s="54">
        <v>5</v>
      </c>
      <c r="Y3" s="51">
        <v>0.23100000000000001</v>
      </c>
    </row>
    <row r="4" spans="1:25">
      <c r="A4" s="49" t="s">
        <v>157</v>
      </c>
      <c r="B4" s="5">
        <v>2023</v>
      </c>
      <c r="C4" s="5" t="s">
        <v>158</v>
      </c>
      <c r="D4" s="5" t="s">
        <v>158</v>
      </c>
      <c r="E4" s="5" t="s">
        <v>158</v>
      </c>
      <c r="F4" s="5" t="s">
        <v>158</v>
      </c>
      <c r="G4" s="5" t="s">
        <v>158</v>
      </c>
      <c r="K4" s="5">
        <v>2022</v>
      </c>
      <c r="L4" s="5">
        <v>26</v>
      </c>
      <c r="M4" s="5">
        <v>8</v>
      </c>
      <c r="N4" s="38">
        <v>1.9616662966266039</v>
      </c>
      <c r="O4" s="54">
        <v>5</v>
      </c>
      <c r="P4" s="51"/>
      <c r="T4" s="5">
        <v>2021</v>
      </c>
      <c r="U4" s="5">
        <v>56</v>
      </c>
      <c r="V4" s="5">
        <v>14</v>
      </c>
      <c r="W4" s="38">
        <v>2.3587973906307615</v>
      </c>
      <c r="X4" s="5">
        <v>4.75</v>
      </c>
      <c r="Y4" s="51">
        <v>0.23200000000000001</v>
      </c>
    </row>
    <row r="5" spans="1:25">
      <c r="A5" s="49" t="s">
        <v>159</v>
      </c>
      <c r="B5" s="5">
        <v>2023</v>
      </c>
      <c r="C5" s="5">
        <v>515</v>
      </c>
      <c r="D5" s="5">
        <v>20</v>
      </c>
      <c r="E5" s="7">
        <v>0.10198140981395312</v>
      </c>
      <c r="F5" s="38">
        <v>4.1572815533980583</v>
      </c>
      <c r="G5" s="51">
        <v>0.02</v>
      </c>
      <c r="K5" s="5">
        <v>2021</v>
      </c>
      <c r="L5" s="5">
        <v>56</v>
      </c>
      <c r="M5" s="5">
        <v>14</v>
      </c>
      <c r="N5" s="38">
        <v>2.3587973906307615</v>
      </c>
      <c r="O5" s="5">
        <v>4.75</v>
      </c>
      <c r="P5" s="51"/>
      <c r="T5" s="5">
        <v>2020</v>
      </c>
      <c r="U5" s="5">
        <v>52</v>
      </c>
      <c r="V5" s="5">
        <v>12</v>
      </c>
      <c r="W5" s="38">
        <v>2.2200000000000002</v>
      </c>
      <c r="X5" s="54">
        <v>5.25</v>
      </c>
      <c r="Y5" s="51">
        <v>0.28845999999999999</v>
      </c>
    </row>
    <row r="6" spans="1:25">
      <c r="A6" s="49" t="s">
        <v>160</v>
      </c>
      <c r="B6" s="5">
        <v>2023</v>
      </c>
      <c r="C6" s="5">
        <v>50</v>
      </c>
      <c r="D6" s="5">
        <v>11</v>
      </c>
      <c r="E6" s="7">
        <v>0.92546807219931926</v>
      </c>
      <c r="F6" s="5">
        <v>5.44</v>
      </c>
      <c r="G6" s="51">
        <v>0.18</v>
      </c>
      <c r="K6" s="5">
        <v>2020</v>
      </c>
      <c r="L6" s="5">
        <v>52</v>
      </c>
      <c r="M6" s="5">
        <v>12</v>
      </c>
      <c r="N6" s="38">
        <v>2.2200000000000002</v>
      </c>
      <c r="O6" s="54">
        <v>5.25</v>
      </c>
      <c r="P6" s="51"/>
      <c r="T6" s="5">
        <v>2019</v>
      </c>
      <c r="U6" s="5">
        <v>227</v>
      </c>
      <c r="V6" s="5">
        <v>11</v>
      </c>
      <c r="W6" s="38">
        <v>1.6</v>
      </c>
      <c r="X6" s="56">
        <v>6.88</v>
      </c>
      <c r="Y6" s="51">
        <v>0.18725099601593626</v>
      </c>
    </row>
    <row r="7" spans="1:25">
      <c r="A7" s="49" t="s">
        <v>161</v>
      </c>
      <c r="B7" s="5">
        <v>2023</v>
      </c>
      <c r="C7" s="5">
        <v>259</v>
      </c>
      <c r="D7" s="5">
        <v>21</v>
      </c>
      <c r="E7" s="7">
        <v>0.27537980657055805</v>
      </c>
      <c r="F7" s="38">
        <v>4.4942084942084941</v>
      </c>
      <c r="G7" s="51">
        <v>2.8000000000000001E-2</v>
      </c>
      <c r="K7" s="5">
        <v>2019</v>
      </c>
      <c r="L7" s="5">
        <v>227</v>
      </c>
      <c r="M7" s="5">
        <v>11</v>
      </c>
      <c r="N7" s="38">
        <v>1.6</v>
      </c>
      <c r="O7" s="56">
        <v>6.88</v>
      </c>
      <c r="P7" s="51"/>
      <c r="T7" s="5"/>
      <c r="U7" s="5"/>
      <c r="V7" s="5"/>
      <c r="W7" s="7"/>
      <c r="X7" s="38"/>
      <c r="Y7" s="51"/>
    </row>
    <row r="8" spans="1:25">
      <c r="K8" s="5"/>
      <c r="L8" s="5"/>
      <c r="M8" s="5"/>
      <c r="N8" s="7"/>
      <c r="O8" s="38"/>
      <c r="P8" s="51"/>
    </row>
    <row r="9" spans="1:25">
      <c r="A9" s="49" t="s">
        <v>190</v>
      </c>
      <c r="B9" s="49" t="s">
        <v>191</v>
      </c>
      <c r="C9" s="50" t="s">
        <v>192</v>
      </c>
      <c r="D9" s="50" t="s">
        <v>189</v>
      </c>
      <c r="E9" s="49" t="s">
        <v>193</v>
      </c>
      <c r="F9" s="49" t="s">
        <v>194</v>
      </c>
      <c r="G9" s="49" t="s">
        <v>195</v>
      </c>
      <c r="T9" s="49" t="s">
        <v>191</v>
      </c>
      <c r="U9" s="50" t="s">
        <v>192</v>
      </c>
      <c r="V9" s="50" t="s">
        <v>189</v>
      </c>
      <c r="W9" s="49" t="s">
        <v>193</v>
      </c>
      <c r="X9" s="49" t="s">
        <v>194</v>
      </c>
      <c r="Y9" s="49" t="s">
        <v>195</v>
      </c>
    </row>
    <row r="10" spans="1:25">
      <c r="A10" s="49" t="s">
        <v>155</v>
      </c>
      <c r="B10" s="5">
        <v>2022</v>
      </c>
      <c r="C10" s="5">
        <v>26</v>
      </c>
      <c r="D10" s="5">
        <v>11</v>
      </c>
      <c r="E10" s="7"/>
      <c r="F10" s="38">
        <v>5</v>
      </c>
      <c r="G10" s="51">
        <v>0.23100000000000001</v>
      </c>
      <c r="K10" s="49" t="s">
        <v>191</v>
      </c>
      <c r="L10" s="50" t="s">
        <v>192</v>
      </c>
      <c r="M10" s="50" t="s">
        <v>189</v>
      </c>
      <c r="N10" s="49" t="s">
        <v>193</v>
      </c>
      <c r="O10" s="52" t="s">
        <v>194</v>
      </c>
      <c r="P10" s="53"/>
      <c r="S10" s="2" t="s">
        <v>156</v>
      </c>
      <c r="T10" s="5">
        <v>2023</v>
      </c>
      <c r="U10" s="5">
        <v>768</v>
      </c>
      <c r="V10" s="5">
        <v>9</v>
      </c>
      <c r="W10" s="7">
        <v>0.18614392184518821</v>
      </c>
      <c r="X10" s="38">
        <v>4.19140625</v>
      </c>
      <c r="Y10" s="51">
        <v>0.03</v>
      </c>
    </row>
    <row r="11" spans="1:25">
      <c r="A11" s="49" t="s">
        <v>156</v>
      </c>
      <c r="B11" s="5">
        <v>2022</v>
      </c>
      <c r="C11" s="5">
        <v>38</v>
      </c>
      <c r="D11" s="5">
        <v>9</v>
      </c>
      <c r="E11" s="7"/>
      <c r="F11" s="38">
        <v>6.9736842105263159</v>
      </c>
      <c r="G11" s="51">
        <v>0.16</v>
      </c>
      <c r="J11" s="2" t="s">
        <v>156</v>
      </c>
      <c r="K11" s="5">
        <v>2023</v>
      </c>
      <c r="L11" s="5">
        <v>768</v>
      </c>
      <c r="M11" s="5">
        <v>9</v>
      </c>
      <c r="N11" s="7">
        <v>0.18614392184518821</v>
      </c>
      <c r="O11" s="38">
        <v>4.19140625</v>
      </c>
      <c r="P11" s="55"/>
      <c r="T11" s="5">
        <v>2022</v>
      </c>
      <c r="U11" s="5">
        <v>38</v>
      </c>
      <c r="V11" s="5">
        <v>9</v>
      </c>
      <c r="W11" s="38">
        <v>1.7603547733972877</v>
      </c>
      <c r="X11" s="57">
        <v>6.9736842105263159</v>
      </c>
      <c r="Y11" s="51">
        <v>0.16</v>
      </c>
    </row>
    <row r="12" spans="1:25">
      <c r="A12" s="49" t="s">
        <v>157</v>
      </c>
      <c r="B12" s="5">
        <v>2022</v>
      </c>
      <c r="C12" s="5">
        <v>275</v>
      </c>
      <c r="D12" s="5" t="s">
        <v>139</v>
      </c>
      <c r="E12" s="5"/>
      <c r="F12" s="5" t="s">
        <v>139</v>
      </c>
      <c r="G12" s="5" t="s">
        <v>139</v>
      </c>
      <c r="K12" s="5">
        <v>2022</v>
      </c>
      <c r="L12" s="5">
        <v>38</v>
      </c>
      <c r="M12" s="5">
        <v>9</v>
      </c>
      <c r="N12" s="38">
        <v>1.7603547733972877</v>
      </c>
      <c r="O12" s="57">
        <v>6.9736842105263159</v>
      </c>
      <c r="P12" s="51"/>
      <c r="T12" s="5">
        <v>2021</v>
      </c>
      <c r="U12" s="5">
        <v>256</v>
      </c>
      <c r="V12" s="5">
        <v>15</v>
      </c>
      <c r="W12" s="38">
        <v>1.738127485554404</v>
      </c>
      <c r="X12" s="54">
        <v>5.3084745762711867</v>
      </c>
      <c r="Y12" s="51">
        <v>8.1000000000000003E-2</v>
      </c>
    </row>
    <row r="13" spans="1:25">
      <c r="A13" s="49" t="s">
        <v>159</v>
      </c>
      <c r="B13" s="5">
        <v>2022</v>
      </c>
      <c r="C13" s="5">
        <v>98</v>
      </c>
      <c r="D13" s="5">
        <v>20</v>
      </c>
      <c r="E13" s="7"/>
      <c r="F13" s="38">
        <v>5.65</v>
      </c>
      <c r="G13" s="51">
        <v>5.0999999999999997E-2</v>
      </c>
      <c r="K13" s="5">
        <v>2021</v>
      </c>
      <c r="L13" s="5">
        <v>256</v>
      </c>
      <c r="M13" s="5">
        <v>15</v>
      </c>
      <c r="N13" s="38">
        <v>1.738127485554404</v>
      </c>
      <c r="O13" s="54">
        <v>5.3084745762711867</v>
      </c>
      <c r="P13" s="51"/>
      <c r="T13" s="5">
        <v>2020</v>
      </c>
      <c r="U13" s="5">
        <v>291</v>
      </c>
      <c r="V13" s="5">
        <v>12</v>
      </c>
      <c r="W13" s="38">
        <v>1.67</v>
      </c>
      <c r="X13" s="54">
        <v>5.7</v>
      </c>
      <c r="Y13" s="51">
        <v>0.10299999999999999</v>
      </c>
    </row>
    <row r="14" spans="1:25">
      <c r="A14" s="49" t="s">
        <v>160</v>
      </c>
      <c r="B14" s="5">
        <v>2022</v>
      </c>
      <c r="C14" s="5">
        <v>65</v>
      </c>
      <c r="D14" s="5">
        <v>11</v>
      </c>
      <c r="E14" s="7"/>
      <c r="F14" s="38">
        <v>4.7692307692307692</v>
      </c>
      <c r="G14" s="51">
        <v>0.71</v>
      </c>
      <c r="K14" s="5">
        <v>2020</v>
      </c>
      <c r="L14" s="5">
        <v>291</v>
      </c>
      <c r="M14" s="5">
        <v>12</v>
      </c>
      <c r="N14" s="38">
        <v>1.67</v>
      </c>
      <c r="O14" s="54">
        <v>5.7</v>
      </c>
      <c r="P14" s="51"/>
      <c r="T14" s="5">
        <v>2019</v>
      </c>
      <c r="U14" s="5">
        <v>708</v>
      </c>
      <c r="V14" s="5">
        <v>13</v>
      </c>
      <c r="W14" s="38">
        <v>1.51</v>
      </c>
      <c r="X14" s="5">
        <v>4.6500000000000004</v>
      </c>
      <c r="Y14" s="51">
        <v>0.106703146374829</v>
      </c>
    </row>
    <row r="15" spans="1:25">
      <c r="A15" s="49" t="s">
        <v>161</v>
      </c>
      <c r="B15" s="5">
        <v>2022</v>
      </c>
      <c r="C15" s="5">
        <v>259</v>
      </c>
      <c r="D15" s="5">
        <v>21</v>
      </c>
      <c r="E15" s="7"/>
      <c r="F15" s="7">
        <v>5.0857142857142854</v>
      </c>
      <c r="G15" s="51">
        <v>0.34200000000000003</v>
      </c>
      <c r="K15" s="5">
        <v>2019</v>
      </c>
      <c r="L15" s="5">
        <v>708</v>
      </c>
      <c r="M15" s="5">
        <v>13</v>
      </c>
      <c r="N15" s="38">
        <v>1.51</v>
      </c>
      <c r="O15" s="5">
        <v>4.6500000000000004</v>
      </c>
      <c r="P15" s="51"/>
    </row>
    <row r="17" spans="1:25">
      <c r="A17" s="49" t="s">
        <v>190</v>
      </c>
      <c r="B17" s="49" t="s">
        <v>191</v>
      </c>
      <c r="C17" s="50" t="s">
        <v>192</v>
      </c>
      <c r="D17" s="50" t="s">
        <v>189</v>
      </c>
      <c r="E17" s="49" t="s">
        <v>193</v>
      </c>
      <c r="F17" s="49" t="s">
        <v>194</v>
      </c>
      <c r="G17" s="49" t="s">
        <v>195</v>
      </c>
      <c r="T17" s="49" t="s">
        <v>191</v>
      </c>
      <c r="U17" s="50" t="s">
        <v>192</v>
      </c>
      <c r="V17" s="50" t="s">
        <v>189</v>
      </c>
      <c r="W17" s="49" t="s">
        <v>193</v>
      </c>
      <c r="X17" s="49" t="s">
        <v>194</v>
      </c>
      <c r="Y17" s="49" t="s">
        <v>195</v>
      </c>
    </row>
    <row r="18" spans="1:25">
      <c r="A18" s="49" t="s">
        <v>155</v>
      </c>
      <c r="B18" s="5">
        <v>2021</v>
      </c>
      <c r="C18" s="5">
        <v>56</v>
      </c>
      <c r="D18" s="5">
        <v>14</v>
      </c>
      <c r="E18" s="7"/>
      <c r="F18" s="5">
        <v>4.75</v>
      </c>
      <c r="G18" s="51">
        <v>0.23200000000000001</v>
      </c>
      <c r="K18" s="49" t="s">
        <v>191</v>
      </c>
      <c r="L18" s="50" t="s">
        <v>192</v>
      </c>
      <c r="M18" s="50" t="s">
        <v>189</v>
      </c>
      <c r="N18" s="49" t="s">
        <v>193</v>
      </c>
      <c r="O18" s="52" t="s">
        <v>194</v>
      </c>
      <c r="P18" s="53"/>
      <c r="S18" s="2" t="s">
        <v>157</v>
      </c>
      <c r="T18" s="5">
        <v>2023</v>
      </c>
      <c r="U18" s="5" t="s">
        <v>158</v>
      </c>
      <c r="V18" s="5" t="s">
        <v>158</v>
      </c>
      <c r="W18" s="7" t="s">
        <v>158</v>
      </c>
      <c r="X18" s="38" t="s">
        <v>158</v>
      </c>
      <c r="Y18" s="5" t="s">
        <v>158</v>
      </c>
    </row>
    <row r="19" spans="1:25">
      <c r="A19" s="49" t="s">
        <v>156</v>
      </c>
      <c r="B19" s="5">
        <v>2021</v>
      </c>
      <c r="C19" s="5">
        <v>256</v>
      </c>
      <c r="D19" s="5">
        <v>15</v>
      </c>
      <c r="E19" s="7"/>
      <c r="F19" s="38">
        <v>5.3084745762711867</v>
      </c>
      <c r="G19" s="51">
        <v>8.1000000000000003E-2</v>
      </c>
      <c r="J19" s="2" t="s">
        <v>157</v>
      </c>
      <c r="K19" s="5">
        <v>2023</v>
      </c>
      <c r="L19" s="5" t="s">
        <v>158</v>
      </c>
      <c r="M19" s="5" t="s">
        <v>158</v>
      </c>
      <c r="N19" s="7" t="s">
        <v>158</v>
      </c>
      <c r="O19" s="38" t="s">
        <v>158</v>
      </c>
      <c r="P19" s="5"/>
      <c r="T19" s="5">
        <v>2022</v>
      </c>
      <c r="U19" s="5">
        <v>275</v>
      </c>
      <c r="V19" s="5">
        <v>19</v>
      </c>
      <c r="W19" s="38">
        <v>1.1172317923325157</v>
      </c>
      <c r="X19" s="58">
        <v>2.63</v>
      </c>
      <c r="Y19" s="51"/>
    </row>
    <row r="20" spans="1:25">
      <c r="A20" s="49" t="s">
        <v>157</v>
      </c>
      <c r="B20" s="5">
        <v>2021</v>
      </c>
      <c r="C20" s="5">
        <v>640</v>
      </c>
      <c r="D20" s="5">
        <v>19</v>
      </c>
      <c r="E20" s="5"/>
      <c r="F20" s="5" t="s">
        <v>139</v>
      </c>
      <c r="G20" s="5" t="s">
        <v>139</v>
      </c>
      <c r="K20" s="5">
        <v>2022</v>
      </c>
      <c r="L20" s="5">
        <v>275</v>
      </c>
      <c r="M20" s="5">
        <v>19</v>
      </c>
      <c r="N20" s="38">
        <v>1.1172317923325157</v>
      </c>
      <c r="O20" s="58">
        <v>2.63</v>
      </c>
      <c r="P20" s="51"/>
      <c r="T20" s="5">
        <v>2021</v>
      </c>
      <c r="U20" s="5">
        <v>640</v>
      </c>
      <c r="V20" s="5">
        <v>6</v>
      </c>
      <c r="W20" s="38">
        <v>1.7842981071860382</v>
      </c>
      <c r="X20" s="57">
        <v>6.39</v>
      </c>
      <c r="Y20" s="51"/>
    </row>
    <row r="21" spans="1:25">
      <c r="A21" s="49" t="s">
        <v>159</v>
      </c>
      <c r="B21" s="5">
        <v>2021</v>
      </c>
      <c r="C21" s="5">
        <v>215</v>
      </c>
      <c r="D21" s="5">
        <v>9</v>
      </c>
      <c r="E21" s="7"/>
      <c r="F21" s="5">
        <v>4.75</v>
      </c>
      <c r="G21" s="51">
        <v>0.23200000000000001</v>
      </c>
      <c r="K21" s="5">
        <v>2021</v>
      </c>
      <c r="L21" s="5">
        <v>640</v>
      </c>
      <c r="M21" s="5">
        <v>6</v>
      </c>
      <c r="N21" s="38">
        <v>1.7842981071860382</v>
      </c>
      <c r="O21" s="57">
        <v>6.39</v>
      </c>
      <c r="P21" s="51"/>
      <c r="T21" s="5">
        <v>2020</v>
      </c>
      <c r="U21" s="5">
        <v>626</v>
      </c>
      <c r="V21" s="5">
        <v>15</v>
      </c>
      <c r="W21" s="38">
        <v>1.7</v>
      </c>
      <c r="X21" s="59">
        <v>7.1150000000000002</v>
      </c>
      <c r="Y21" s="51">
        <v>7.1879999999999999E-2</v>
      </c>
    </row>
    <row r="22" spans="1:25">
      <c r="A22" s="49" t="s">
        <v>160</v>
      </c>
      <c r="B22" s="5">
        <v>2021</v>
      </c>
      <c r="C22" s="5">
        <v>40</v>
      </c>
      <c r="D22" s="5">
        <v>9</v>
      </c>
      <c r="E22" s="7"/>
      <c r="F22" s="5">
        <v>5.5750000000000002</v>
      </c>
      <c r="G22" s="51">
        <v>0.4</v>
      </c>
      <c r="K22" s="5">
        <v>2020</v>
      </c>
      <c r="L22" s="5">
        <v>626</v>
      </c>
      <c r="M22" s="5">
        <v>15</v>
      </c>
      <c r="N22" s="38">
        <v>1.7</v>
      </c>
      <c r="O22" s="59">
        <v>7.1150000000000002</v>
      </c>
      <c r="P22" s="51"/>
      <c r="T22" s="5">
        <v>2019</v>
      </c>
      <c r="U22" s="5" t="s">
        <v>158</v>
      </c>
      <c r="V22" s="5" t="s">
        <v>196</v>
      </c>
      <c r="W22" s="7" t="s">
        <v>158</v>
      </c>
      <c r="X22" s="5" t="s">
        <v>158</v>
      </c>
      <c r="Y22" s="5" t="s">
        <v>158</v>
      </c>
    </row>
    <row r="23" spans="1:25">
      <c r="A23" s="49" t="s">
        <v>161</v>
      </c>
      <c r="B23" s="5">
        <v>2021</v>
      </c>
      <c r="C23" s="5">
        <v>180</v>
      </c>
      <c r="D23" s="5">
        <v>9</v>
      </c>
      <c r="E23" s="7"/>
      <c r="F23" s="7">
        <v>4.2888888888888888</v>
      </c>
      <c r="G23" s="51">
        <v>0.50600000000000001</v>
      </c>
      <c r="K23" s="5">
        <v>2019</v>
      </c>
      <c r="L23" s="5" t="s">
        <v>158</v>
      </c>
      <c r="M23" s="5" t="s">
        <v>196</v>
      </c>
      <c r="N23" s="7" t="s">
        <v>158</v>
      </c>
      <c r="O23" s="5" t="s">
        <v>158</v>
      </c>
      <c r="P23" s="5"/>
    </row>
    <row r="25" spans="1:25">
      <c r="T25" s="49" t="s">
        <v>191</v>
      </c>
      <c r="U25" s="50" t="s">
        <v>192</v>
      </c>
      <c r="V25" s="50" t="s">
        <v>189</v>
      </c>
      <c r="W25" s="49" t="s">
        <v>193</v>
      </c>
      <c r="X25" s="49" t="s">
        <v>194</v>
      </c>
      <c r="Y25" s="49" t="s">
        <v>195</v>
      </c>
    </row>
    <row r="26" spans="1:25">
      <c r="K26" s="49" t="s">
        <v>191</v>
      </c>
      <c r="L26" s="50" t="s">
        <v>192</v>
      </c>
      <c r="M26" s="50" t="s">
        <v>189</v>
      </c>
      <c r="N26" s="49" t="s">
        <v>193</v>
      </c>
      <c r="O26" s="52" t="s">
        <v>194</v>
      </c>
      <c r="P26" s="53"/>
      <c r="S26" s="2" t="s">
        <v>159</v>
      </c>
      <c r="T26" s="5">
        <v>2023</v>
      </c>
      <c r="U26" s="5">
        <v>515</v>
      </c>
      <c r="V26" s="5">
        <v>20</v>
      </c>
      <c r="W26" s="38">
        <v>0.10198140981395312</v>
      </c>
      <c r="X26" s="38">
        <v>4.1572815533980583</v>
      </c>
      <c r="Y26" s="51">
        <v>0.02</v>
      </c>
    </row>
    <row r="27" spans="1:25">
      <c r="J27" s="2" t="s">
        <v>159</v>
      </c>
      <c r="K27" s="5">
        <v>2023</v>
      </c>
      <c r="L27" s="5">
        <v>515</v>
      </c>
      <c r="M27" s="5">
        <v>20</v>
      </c>
      <c r="N27" s="38">
        <v>0.10198140981395312</v>
      </c>
      <c r="O27" s="38">
        <v>4.1572815533980583</v>
      </c>
      <c r="P27" s="51"/>
      <c r="T27" s="5">
        <v>2022</v>
      </c>
      <c r="U27" s="5">
        <v>98</v>
      </c>
      <c r="V27" s="5">
        <v>6</v>
      </c>
      <c r="W27" s="38">
        <v>1.0469128926331046</v>
      </c>
      <c r="X27" s="54">
        <v>5.65</v>
      </c>
      <c r="Y27" s="51">
        <v>5.0999999999999997E-2</v>
      </c>
    </row>
    <row r="28" spans="1:25">
      <c r="K28" s="5">
        <v>2022</v>
      </c>
      <c r="L28" s="5">
        <v>98</v>
      </c>
      <c r="M28" s="5">
        <v>6</v>
      </c>
      <c r="N28" s="38">
        <v>1.0469128926331046</v>
      </c>
      <c r="O28" s="54">
        <v>5.65</v>
      </c>
      <c r="P28" s="51"/>
      <c r="T28" s="5">
        <v>2021</v>
      </c>
      <c r="U28" s="5">
        <v>215</v>
      </c>
      <c r="V28" s="5">
        <v>9</v>
      </c>
      <c r="W28" s="38">
        <v>1.64351407710625</v>
      </c>
      <c r="X28" s="5">
        <v>4.75</v>
      </c>
      <c r="Y28" s="51">
        <v>0.23200000000000001</v>
      </c>
    </row>
    <row r="29" spans="1:25">
      <c r="K29" s="5">
        <v>2021</v>
      </c>
      <c r="L29" s="5">
        <v>215</v>
      </c>
      <c r="M29" s="5">
        <v>9</v>
      </c>
      <c r="N29" s="38">
        <v>1.64351407710625</v>
      </c>
      <c r="O29" s="5">
        <v>4.75</v>
      </c>
      <c r="P29" s="51"/>
      <c r="T29" s="5">
        <v>2020</v>
      </c>
      <c r="U29" s="5">
        <v>217</v>
      </c>
      <c r="V29" s="5">
        <v>10</v>
      </c>
      <c r="W29" s="38">
        <v>1.7</v>
      </c>
      <c r="X29" s="57">
        <v>5.9080000000000004</v>
      </c>
      <c r="Y29" s="51">
        <v>7.3730000000000004E-2</v>
      </c>
    </row>
    <row r="30" spans="1:25">
      <c r="K30" s="5">
        <v>2020</v>
      </c>
      <c r="L30" s="5">
        <v>217</v>
      </c>
      <c r="M30" s="5">
        <v>10</v>
      </c>
      <c r="N30" s="38">
        <v>1.7</v>
      </c>
      <c r="O30" s="57">
        <v>5.9080000000000004</v>
      </c>
      <c r="P30" s="51"/>
      <c r="T30" s="5">
        <v>2019</v>
      </c>
      <c r="U30" s="5">
        <v>1128</v>
      </c>
      <c r="V30" s="5">
        <v>10</v>
      </c>
      <c r="W30" s="38">
        <v>0.96</v>
      </c>
      <c r="X30" s="5">
        <v>4.16</v>
      </c>
      <c r="Y30" s="51">
        <v>0.13297872340425532</v>
      </c>
    </row>
    <row r="31" spans="1:25">
      <c r="K31" s="5">
        <v>2019</v>
      </c>
      <c r="L31" s="5">
        <v>1128</v>
      </c>
      <c r="M31" s="5">
        <v>10</v>
      </c>
      <c r="N31" s="38">
        <v>0.96</v>
      </c>
      <c r="O31" s="5">
        <v>4.16</v>
      </c>
      <c r="P31" s="51"/>
    </row>
    <row r="33" spans="10:25">
      <c r="T33" s="49" t="s">
        <v>191</v>
      </c>
      <c r="U33" s="50" t="s">
        <v>192</v>
      </c>
      <c r="V33" s="50" t="s">
        <v>189</v>
      </c>
      <c r="W33" s="49" t="s">
        <v>193</v>
      </c>
      <c r="X33" s="49" t="s">
        <v>194</v>
      </c>
      <c r="Y33" s="49" t="s">
        <v>195</v>
      </c>
    </row>
    <row r="34" spans="10:25">
      <c r="K34" s="49" t="s">
        <v>191</v>
      </c>
      <c r="L34" s="50" t="s">
        <v>192</v>
      </c>
      <c r="M34" s="50" t="s">
        <v>189</v>
      </c>
      <c r="N34" s="49" t="s">
        <v>193</v>
      </c>
      <c r="O34" s="52" t="s">
        <v>194</v>
      </c>
      <c r="P34" s="53"/>
      <c r="S34" s="2" t="s">
        <v>160</v>
      </c>
      <c r="T34" s="5">
        <v>2023</v>
      </c>
      <c r="U34" s="5">
        <v>50</v>
      </c>
      <c r="V34" s="5">
        <v>11</v>
      </c>
      <c r="W34" s="38">
        <v>0.92546807219931926</v>
      </c>
      <c r="X34" s="56">
        <v>5.44</v>
      </c>
      <c r="Y34" s="51">
        <v>0.18</v>
      </c>
    </row>
    <row r="35" spans="10:25">
      <c r="J35" s="2" t="s">
        <v>160</v>
      </c>
      <c r="K35" s="5">
        <v>2023</v>
      </c>
      <c r="L35" s="5">
        <v>50</v>
      </c>
      <c r="M35" s="5">
        <v>11</v>
      </c>
      <c r="N35" s="38">
        <v>0.92546807219931926</v>
      </c>
      <c r="O35" s="56">
        <v>5.44</v>
      </c>
      <c r="P35" s="51"/>
      <c r="T35" s="5">
        <v>2022</v>
      </c>
      <c r="U35" s="5">
        <v>65</v>
      </c>
      <c r="V35" s="5">
        <v>6</v>
      </c>
      <c r="W35" s="38">
        <v>1.4</v>
      </c>
      <c r="X35" s="38">
        <v>4.7692307692307692</v>
      </c>
      <c r="Y35" s="51">
        <v>0.71</v>
      </c>
    </row>
    <row r="36" spans="10:25">
      <c r="K36" s="5">
        <v>2022</v>
      </c>
      <c r="L36" s="5">
        <v>65</v>
      </c>
      <c r="M36" s="5">
        <v>6</v>
      </c>
      <c r="N36" s="38">
        <v>1.4</v>
      </c>
      <c r="O36" s="38">
        <v>4.7692307692307692</v>
      </c>
      <c r="P36" s="51"/>
      <c r="T36" s="5">
        <v>2021</v>
      </c>
      <c r="U36" s="5">
        <v>40</v>
      </c>
      <c r="V36" s="5">
        <v>9</v>
      </c>
      <c r="W36" s="5">
        <v>1.92</v>
      </c>
      <c r="X36" s="57">
        <v>5.5750000000000002</v>
      </c>
      <c r="Y36" s="51">
        <v>0.4</v>
      </c>
    </row>
    <row r="37" spans="10:25">
      <c r="K37" s="5">
        <v>2021</v>
      </c>
      <c r="L37" s="5">
        <v>40</v>
      </c>
      <c r="M37" s="5">
        <v>9</v>
      </c>
      <c r="N37" s="5">
        <v>1.92</v>
      </c>
      <c r="O37" s="57">
        <v>5.5750000000000002</v>
      </c>
      <c r="P37" s="51"/>
      <c r="T37" s="5">
        <v>2020</v>
      </c>
      <c r="U37" s="5">
        <v>40</v>
      </c>
      <c r="V37" s="5">
        <v>9</v>
      </c>
      <c r="W37" s="5">
        <v>1.92</v>
      </c>
      <c r="X37" s="60">
        <v>6.02</v>
      </c>
      <c r="Y37" s="51">
        <v>0.3</v>
      </c>
    </row>
    <row r="38" spans="10:25">
      <c r="K38" s="5">
        <v>2020</v>
      </c>
      <c r="L38" s="5">
        <v>40</v>
      </c>
      <c r="M38" s="5">
        <v>9</v>
      </c>
      <c r="N38" s="5">
        <v>1.92</v>
      </c>
      <c r="O38" s="60">
        <v>6.02</v>
      </c>
      <c r="P38" s="51"/>
      <c r="T38" s="5">
        <v>2019</v>
      </c>
      <c r="U38" s="5">
        <v>128</v>
      </c>
      <c r="V38" s="5">
        <v>11</v>
      </c>
      <c r="W38" s="38">
        <v>1.32</v>
      </c>
      <c r="X38" s="5">
        <v>4.46</v>
      </c>
      <c r="Y38" s="51">
        <v>0.64615384615384619</v>
      </c>
    </row>
    <row r="39" spans="10:25">
      <c r="K39" s="5">
        <v>2019</v>
      </c>
      <c r="L39" s="5">
        <v>128</v>
      </c>
      <c r="M39" s="5">
        <v>11</v>
      </c>
      <c r="N39" s="38">
        <v>1.32</v>
      </c>
      <c r="O39" s="5">
        <v>4.46</v>
      </c>
      <c r="P39" s="51"/>
    </row>
    <row r="41" spans="10:25">
      <c r="T41" s="49" t="s">
        <v>191</v>
      </c>
      <c r="U41" s="50" t="s">
        <v>192</v>
      </c>
      <c r="V41" s="50" t="s">
        <v>189</v>
      </c>
      <c r="W41" s="49" t="s">
        <v>193</v>
      </c>
      <c r="X41" s="49" t="s">
        <v>194</v>
      </c>
      <c r="Y41" s="49" t="s">
        <v>195</v>
      </c>
    </row>
    <row r="42" spans="10:25">
      <c r="K42" s="49" t="s">
        <v>191</v>
      </c>
      <c r="L42" s="50" t="s">
        <v>192</v>
      </c>
      <c r="M42" s="50" t="s">
        <v>189</v>
      </c>
      <c r="N42" s="49" t="s">
        <v>193</v>
      </c>
      <c r="O42" s="52" t="s">
        <v>194</v>
      </c>
      <c r="P42" s="53"/>
      <c r="S42" s="2" t="s">
        <v>161</v>
      </c>
      <c r="T42" s="5">
        <v>2023</v>
      </c>
      <c r="U42" s="5">
        <v>259</v>
      </c>
      <c r="V42" s="5">
        <v>21</v>
      </c>
      <c r="W42" s="38">
        <v>0.27537980657055805</v>
      </c>
      <c r="X42" s="38">
        <v>4.4942084942084941</v>
      </c>
      <c r="Y42" s="51">
        <v>2.8000000000000001E-2</v>
      </c>
    </row>
    <row r="43" spans="10:25">
      <c r="J43" s="2" t="s">
        <v>161</v>
      </c>
      <c r="K43" s="5">
        <v>2023</v>
      </c>
      <c r="L43" s="5">
        <v>259</v>
      </c>
      <c r="M43" s="5">
        <v>21</v>
      </c>
      <c r="N43" s="38">
        <v>0.27537980657055805</v>
      </c>
      <c r="O43" s="38">
        <v>4.4942084942084941</v>
      </c>
      <c r="P43" s="51"/>
      <c r="T43" s="5">
        <v>2022</v>
      </c>
      <c r="U43" s="5">
        <v>259</v>
      </c>
      <c r="V43" s="5">
        <v>8</v>
      </c>
      <c r="W43" s="38">
        <v>1.8049979865875563</v>
      </c>
      <c r="X43" s="54">
        <v>5.0857142857142854</v>
      </c>
      <c r="Y43" s="51">
        <v>0.34200000000000003</v>
      </c>
    </row>
    <row r="44" spans="10:25">
      <c r="K44" s="5">
        <v>2022</v>
      </c>
      <c r="L44" s="5">
        <v>259</v>
      </c>
      <c r="M44" s="5">
        <v>8</v>
      </c>
      <c r="N44" s="38">
        <v>1.8049979865875563</v>
      </c>
      <c r="O44" s="54">
        <v>5.0857142857142854</v>
      </c>
      <c r="P44" s="51"/>
      <c r="T44" s="5">
        <v>2021</v>
      </c>
      <c r="U44" s="5">
        <v>180</v>
      </c>
      <c r="V44" s="5">
        <v>9</v>
      </c>
      <c r="W44" s="38">
        <v>1.4927961078175132</v>
      </c>
      <c r="X44" s="38">
        <v>4.2888888888888888</v>
      </c>
      <c r="Y44" s="51">
        <v>0.50600000000000001</v>
      </c>
    </row>
    <row r="45" spans="10:25">
      <c r="K45" s="5">
        <v>2021</v>
      </c>
      <c r="L45" s="5">
        <v>180</v>
      </c>
      <c r="M45" s="5">
        <v>9</v>
      </c>
      <c r="N45" s="38">
        <v>1.4927961078175132</v>
      </c>
      <c r="O45" s="38">
        <v>4.2888888888888888</v>
      </c>
      <c r="P45" s="51"/>
      <c r="T45" s="5">
        <v>2020</v>
      </c>
      <c r="U45" s="5">
        <v>184</v>
      </c>
      <c r="V45" s="5">
        <v>11</v>
      </c>
      <c r="W45" s="38">
        <v>1.6</v>
      </c>
      <c r="X45" s="38">
        <v>4.3150000000000004</v>
      </c>
      <c r="Y45" s="51">
        <v>0.63587000000000005</v>
      </c>
    </row>
    <row r="46" spans="10:25">
      <c r="K46" s="5">
        <v>2020</v>
      </c>
      <c r="L46" s="5">
        <v>184</v>
      </c>
      <c r="M46" s="5">
        <v>11</v>
      </c>
      <c r="N46" s="38">
        <v>1.6</v>
      </c>
      <c r="O46" s="38">
        <v>4.3150000000000004</v>
      </c>
      <c r="P46" s="51"/>
      <c r="T46" s="5">
        <v>2019</v>
      </c>
      <c r="U46" s="5">
        <v>653</v>
      </c>
      <c r="V46" s="5">
        <v>12</v>
      </c>
      <c r="W46" s="38">
        <v>1.33</v>
      </c>
      <c r="X46" s="5">
        <v>4.28</v>
      </c>
      <c r="Y46" s="51">
        <v>0.38744257274119448</v>
      </c>
    </row>
    <row r="47" spans="10:25">
      <c r="K47" s="5">
        <v>2019</v>
      </c>
      <c r="L47" s="5">
        <v>653</v>
      </c>
      <c r="M47" s="5">
        <v>12</v>
      </c>
      <c r="N47" s="38">
        <v>1.33</v>
      </c>
      <c r="O47" s="5">
        <v>4.28</v>
      </c>
      <c r="P47" s="5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All</vt:lpstr>
      <vt:lpstr>2019</vt:lpstr>
      <vt:lpstr>2020</vt:lpstr>
      <vt:lpstr>2021</vt:lpstr>
      <vt:lpstr>2022</vt:lpstr>
      <vt:lpstr>2023</vt:lpstr>
      <vt:lpstr>2024 (so far)</vt:lpstr>
      <vt:lpstr>SC</vt:lpstr>
      <vt:lpstr>BK</vt:lpstr>
      <vt:lpstr>K1</vt:lpstr>
      <vt:lpstr>BR</vt:lpstr>
      <vt:lpstr>Q1</vt:lpstr>
      <vt:lpstr>Q2</vt:lpstr>
      <vt:lpstr>Summary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Urban, Rebecca</dc:creator>
  <cp:lastModifiedBy>Urban, Rebecca</cp:lastModifiedBy>
  <dcterms:created xsi:type="dcterms:W3CDTF">2026-10-12T17:33:49Z</dcterms:created>
  <dcterms:modified xsi:type="dcterms:W3CDTF">2026-10-12T17:44:55Z</dcterms:modified>
</cp:coreProperties>
</file>